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8.xml" ContentType="application/vnd.openxmlformats-officedocument.spreadsheetml.externalLink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6.xml" ContentType="application/vnd.openxmlformats-officedocument.spreadsheetml.externalLink+xml"/>
  <Override PartName="/xl/charts/chart3.xml" ContentType="application/vnd.openxmlformats-officedocument.drawingml.char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65" windowWidth="19440" windowHeight="11760" tabRatio="701"/>
  </bookViews>
  <sheets>
    <sheet name="PG" sheetId="1" r:id="rId1"/>
    <sheet name="1" sheetId="2" r:id="rId2"/>
    <sheet name="2" sheetId="4" r:id="rId3"/>
    <sheet name="3" sheetId="6" r:id="rId4"/>
    <sheet name="4" sheetId="8" r:id="rId5"/>
    <sheet name="5" sheetId="10" r:id="rId6"/>
    <sheet name="6" sheetId="12" r:id="rId7"/>
    <sheet name="7" sheetId="14" r:id="rId8"/>
    <sheet name="8" sheetId="16" r:id="rId9"/>
    <sheet name="9" sheetId="18" r:id="rId10"/>
    <sheet name="10" sheetId="20" r:id="rId11"/>
    <sheet name="11" sheetId="22" r:id="rId12"/>
    <sheet name="12" sheetId="24" r:id="rId13"/>
    <sheet name="13" sheetId="26" r:id="rId14"/>
    <sheet name="14" sheetId="28" r:id="rId15"/>
    <sheet name="15" sheetId="30" r:id="rId16"/>
    <sheet name="16" sheetId="32" r:id="rId17"/>
    <sheet name="17" sheetId="34" r:id="rId18"/>
    <sheet name="18" sheetId="36" r:id="rId19"/>
    <sheet name="19" sheetId="38" r:id="rId20"/>
    <sheet name="20" sheetId="40" r:id="rId21"/>
    <sheet name="21" sheetId="42" r:id="rId22"/>
    <sheet name="22" sheetId="44" r:id="rId23"/>
    <sheet name="23" sheetId="46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_____key5" hidden="1">'[1]touria recap'!#REF!</definedName>
    <definedName name="___f100">#REF!</definedName>
    <definedName name="__cmr1" hidden="1">#REF!</definedName>
    <definedName name="__f100">#REF!</definedName>
    <definedName name="__key5" hidden="1">[2]litsexistants!#REF!</definedName>
    <definedName name="_f100">#REF!</definedName>
    <definedName name="_Key1" localSheetId="10" hidden="1">'10'!$A$50:$A$52</definedName>
    <definedName name="_Key1" localSheetId="11" hidden="1">'11'!$A$50:$A$52</definedName>
    <definedName name="_Key1" localSheetId="12" hidden="1">[3]HOPITAUX!$B$5:$B$121</definedName>
    <definedName name="_Key1" localSheetId="14" hidden="1">#REF!</definedName>
    <definedName name="_Key1" localSheetId="15" hidden="1">[3]HOPITAUX!$B$5:$B$121</definedName>
    <definedName name="_Key1" localSheetId="16" hidden="1">[3]HOPITAUX!$B$5:$B$121</definedName>
    <definedName name="_Key1" localSheetId="19" hidden="1">#REF!</definedName>
    <definedName name="_Key1" localSheetId="2" hidden="1">'[1]touria recap'!#REF!</definedName>
    <definedName name="_Key1" localSheetId="20" hidden="1">#REF!</definedName>
    <definedName name="_Key1" localSheetId="22" hidden="1">[4]HOPITAUX!$B$5:$B$121</definedName>
    <definedName name="_Key1" localSheetId="23" hidden="1">[3]HOPITAUX!$B$5:$B$121</definedName>
    <definedName name="_Key1" localSheetId="3" hidden="1">'[1]touria recap'!#REF!</definedName>
    <definedName name="_Key1" localSheetId="6" hidden="1">[5]HOPITAUX!$B$5:$B$121</definedName>
    <definedName name="_Key1" localSheetId="7" hidden="1">[5]HOPITAUX!$B$5:$B$121</definedName>
    <definedName name="_Key1" localSheetId="8" hidden="1">[3]HOPITAUX!$B$5:$B$121</definedName>
    <definedName name="_Key1" localSheetId="0" hidden="1">[6]HOPITAUX!$B$5:$B$121</definedName>
    <definedName name="_Key1" hidden="1">#REF!</definedName>
    <definedName name="_Key2" localSheetId="2" hidden="1">'[1]touria recap'!#REF!</definedName>
    <definedName name="_Key2" localSheetId="3" hidden="1">'[1]touria recap'!#REF!</definedName>
    <definedName name="_Key2" hidden="1">[2]litsexistants!#REF!</definedName>
    <definedName name="_key3" hidden="1">'[1]touria recap'!#REF!</definedName>
    <definedName name="_Order1" hidden="1">255</definedName>
    <definedName name="_Order2" hidden="1">255</definedName>
    <definedName name="_Regression_Int" localSheetId="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17" hidden="1">1</definedName>
    <definedName name="_Regression_Int" localSheetId="18" hidden="1">1</definedName>
    <definedName name="_Regression_Int" localSheetId="19" hidden="1">1</definedName>
    <definedName name="_Regression_Int" localSheetId="20" hidden="1">1</definedName>
    <definedName name="_Regression_Int" localSheetId="23" hidden="1">1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_Regression_Int" localSheetId="9" hidden="1">1</definedName>
    <definedName name="_Regression_Int" hidden="1">1</definedName>
    <definedName name="_Sort" localSheetId="10" hidden="1">'10'!$A$50:$A$52</definedName>
    <definedName name="_Sort" localSheetId="11" hidden="1">'11'!$A$50:$A$52</definedName>
    <definedName name="_Sort" localSheetId="12" hidden="1">[3]HOPITAUX!$B$5:$E$121</definedName>
    <definedName name="_Sort" localSheetId="14" hidden="1">#REF!</definedName>
    <definedName name="_Sort" localSheetId="15" hidden="1">[3]HOPITAUX!$B$5:$E$121</definedName>
    <definedName name="_Sort" localSheetId="16" hidden="1">[3]HOPITAUX!$B$5:$E$121</definedName>
    <definedName name="_Sort" localSheetId="19" hidden="1">#REF!</definedName>
    <definedName name="_Sort" localSheetId="2" hidden="1">'[1]touria recap'!#REF!</definedName>
    <definedName name="_Sort" localSheetId="20" hidden="1">#REF!</definedName>
    <definedName name="_Sort" localSheetId="22" hidden="1">[4]HOPITAUX!$B$5:$E$121</definedName>
    <definedName name="_Sort" localSheetId="23" hidden="1">[3]HOPITAUX!$B$5:$E$121</definedName>
    <definedName name="_Sort" localSheetId="3" hidden="1">'[1]touria recap'!#REF!</definedName>
    <definedName name="_Sort" localSheetId="6" hidden="1">[5]HOPITAUX!$B$5:$E$121</definedName>
    <definedName name="_Sort" localSheetId="7" hidden="1">[5]HOPITAUX!$B$5:$E$121</definedName>
    <definedName name="_Sort" localSheetId="8" hidden="1">[3]HOPITAUX!$B$5:$E$121</definedName>
    <definedName name="_Sort" localSheetId="0" hidden="1">#REF!</definedName>
    <definedName name="_Sort" hidden="1">#REF!</definedName>
    <definedName name="AA" hidden="1">'[1]touria recap'!#REF!</definedName>
    <definedName name="_xlnm.Database">#REF!</definedName>
    <definedName name="BRNRN">#REF!</definedName>
    <definedName name="Impres_titres_MI" localSheetId="10">'10'!$A$1:$IW$9</definedName>
    <definedName name="Impres_titres_MI" localSheetId="11">'11'!$A$1:$IW$9</definedName>
    <definedName name="pp" hidden="1">#REF!</definedName>
    <definedName name="Print_Area_MI" localSheetId="12">#REF!</definedName>
    <definedName name="Print_Area_MI" localSheetId="13">#REF!</definedName>
    <definedName name="Print_Area_MI" localSheetId="14">#REF!</definedName>
    <definedName name="Print_Area_MI" localSheetId="15">#REF!</definedName>
    <definedName name="Print_Area_MI" localSheetId="16">#REF!</definedName>
    <definedName name="Print_Area_MI" localSheetId="17">#REF!</definedName>
    <definedName name="Print_Area_MI" localSheetId="18">#REF!</definedName>
    <definedName name="Print_Area_MI" localSheetId="19">#REF!</definedName>
    <definedName name="Print_Area_MI" localSheetId="20">#REF!</definedName>
    <definedName name="Print_Area_MI" localSheetId="23">#REF!</definedName>
    <definedName name="Print_Area_MI" localSheetId="8">#REF!</definedName>
    <definedName name="Print_Area_MI" localSheetId="0">#REF!</definedName>
    <definedName name="Print_Area_MI">#REF!</definedName>
    <definedName name="_xlnm.Print_Area" localSheetId="12">'12'!$A$1:$E$121</definedName>
    <definedName name="_xlnm.Print_Area" localSheetId="13">'13'!$A$1:$E$143</definedName>
    <definedName name="_xlnm.Print_Area" localSheetId="14">'14'!$A$1:$G$148</definedName>
    <definedName name="_xlnm.Print_Area" localSheetId="15">'15'!$A$1:$F$128</definedName>
    <definedName name="_xlnm.Print_Area" localSheetId="16">'16'!$A$1:$F$132</definedName>
    <definedName name="_xlnm.Print_Area" localSheetId="19">'19'!$A$1:$F$435</definedName>
    <definedName name="_xlnm.Print_Area" localSheetId="23">'23'!$A$1:$I$130</definedName>
    <definedName name="_xlnm.Print_Area" localSheetId="4">'4'!$A$1:$I$117</definedName>
    <definedName name="_xlnm.Print_Area" localSheetId="8">'8'!$A$1:$C$118</definedName>
    <definedName name="_xlnm.Print_Area" localSheetId="9">'9'!$A$1:$C$115</definedName>
    <definedName name="Zone_impres_MI" localSheetId="10">'10'!$A$12:$A$56</definedName>
    <definedName name="Zone_impres_MI" localSheetId="11">'11'!$A$12:$A$56</definedName>
    <definedName name="Zone_impres_MI" localSheetId="12">#REF!</definedName>
    <definedName name="Zone_impres_MI" localSheetId="14">#REF!</definedName>
    <definedName name="Zone_impres_MI" localSheetId="15">#REF!</definedName>
    <definedName name="Zone_impres_MI" localSheetId="16">#REF!</definedName>
    <definedName name="Zone_impres_MI" localSheetId="19">#REF!</definedName>
    <definedName name="Zone_impres_MI" localSheetId="20">#REF!</definedName>
    <definedName name="Zone_impres_MI" localSheetId="23">#REF!</definedName>
    <definedName name="Zone_impres_MI" localSheetId="8">#REF!</definedName>
    <definedName name="Zone_impres_MI" localSheetId="0">#REF!</definedName>
    <definedName name="Zone_impres_MI">#REF!</definedName>
  </definedNames>
  <calcPr calcId="125725"/>
</workbook>
</file>

<file path=xl/calcChain.xml><?xml version="1.0" encoding="utf-8"?>
<calcChain xmlns="http://schemas.openxmlformats.org/spreadsheetml/2006/main">
  <c r="C29" i="24"/>
  <c r="D29"/>
  <c r="D137" i="26"/>
  <c r="D136"/>
  <c r="C135"/>
  <c r="C138" s="1"/>
  <c r="B135"/>
  <c r="B138" s="1"/>
  <c r="D134"/>
  <c r="D133"/>
  <c r="D132"/>
  <c r="D131"/>
  <c r="C130"/>
  <c r="B130"/>
  <c r="D129"/>
  <c r="D128"/>
  <c r="D127"/>
  <c r="D126"/>
  <c r="C125"/>
  <c r="B125"/>
  <c r="D124"/>
  <c r="D123"/>
  <c r="D122"/>
  <c r="D121"/>
  <c r="D120"/>
  <c r="D119"/>
  <c r="C118"/>
  <c r="B118"/>
  <c r="D117"/>
  <c r="D116"/>
  <c r="D115"/>
  <c r="D114"/>
  <c r="D113"/>
  <c r="C112"/>
  <c r="B112"/>
  <c r="D111"/>
  <c r="D110"/>
  <c r="D109"/>
  <c r="D108"/>
  <c r="D107"/>
  <c r="D106"/>
  <c r="D105"/>
  <c r="D104"/>
  <c r="C103"/>
  <c r="B103"/>
  <c r="D102"/>
  <c r="D101"/>
  <c r="D100"/>
  <c r="D99"/>
  <c r="D98"/>
  <c r="D97"/>
  <c r="D96"/>
  <c r="D95"/>
  <c r="D94"/>
  <c r="C93"/>
  <c r="B93"/>
  <c r="D55"/>
  <c r="D54"/>
  <c r="D53"/>
  <c r="D52"/>
  <c r="D51"/>
  <c r="C50"/>
  <c r="B50"/>
  <c r="D49"/>
  <c r="D48"/>
  <c r="D47"/>
  <c r="D46"/>
  <c r="D45"/>
  <c r="D44"/>
  <c r="D43"/>
  <c r="C42"/>
  <c r="B42"/>
  <c r="D41"/>
  <c r="D40"/>
  <c r="D39"/>
  <c r="D38"/>
  <c r="D37"/>
  <c r="D36"/>
  <c r="D35"/>
  <c r="D34"/>
  <c r="D33"/>
  <c r="C32"/>
  <c r="B32"/>
  <c r="D31"/>
  <c r="D30"/>
  <c r="D29"/>
  <c r="D28"/>
  <c r="D27"/>
  <c r="D26"/>
  <c r="D25"/>
  <c r="D24"/>
  <c r="C23"/>
  <c r="B23"/>
  <c r="D22"/>
  <c r="D21"/>
  <c r="D20"/>
  <c r="D19"/>
  <c r="D18"/>
  <c r="D17"/>
  <c r="D16"/>
  <c r="D15"/>
  <c r="C14"/>
  <c r="B14"/>
  <c r="D116" i="24"/>
  <c r="D114" s="1"/>
  <c r="D115"/>
  <c r="C117"/>
  <c r="C114"/>
  <c r="B114"/>
  <c r="D113"/>
  <c r="D112"/>
  <c r="D111"/>
  <c r="D110"/>
  <c r="D109" s="1"/>
  <c r="C109"/>
  <c r="B109"/>
  <c r="D108"/>
  <c r="D107"/>
  <c r="D106"/>
  <c r="D105"/>
  <c r="D104" s="1"/>
  <c r="C104"/>
  <c r="B104"/>
  <c r="D103"/>
  <c r="D102"/>
  <c r="D101"/>
  <c r="D100"/>
  <c r="D99"/>
  <c r="D98"/>
  <c r="C97"/>
  <c r="B97"/>
  <c r="D96"/>
  <c r="D95"/>
  <c r="D94"/>
  <c r="D93"/>
  <c r="D92"/>
  <c r="C91"/>
  <c r="B91"/>
  <c r="D90"/>
  <c r="D89"/>
  <c r="D88"/>
  <c r="D87"/>
  <c r="D86"/>
  <c r="D85"/>
  <c r="D84"/>
  <c r="D82" s="1"/>
  <c r="D83"/>
  <c r="C82"/>
  <c r="B82"/>
  <c r="D81"/>
  <c r="D80"/>
  <c r="D79"/>
  <c r="D78"/>
  <c r="D77"/>
  <c r="D76"/>
  <c r="D75"/>
  <c r="D74"/>
  <c r="D72" s="1"/>
  <c r="D73"/>
  <c r="C72"/>
  <c r="B72"/>
  <c r="D52"/>
  <c r="D51"/>
  <c r="D50"/>
  <c r="D49"/>
  <c r="D48"/>
  <c r="C47"/>
  <c r="B47"/>
  <c r="D46"/>
  <c r="D45"/>
  <c r="D44"/>
  <c r="D43"/>
  <c r="D42"/>
  <c r="D41"/>
  <c r="D40"/>
  <c r="D39"/>
  <c r="C39"/>
  <c r="B39"/>
  <c r="D38"/>
  <c r="D37"/>
  <c r="D36"/>
  <c r="D35"/>
  <c r="D34"/>
  <c r="D33"/>
  <c r="D32"/>
  <c r="D31"/>
  <c r="D30"/>
  <c r="B29"/>
  <c r="D28"/>
  <c r="D27"/>
  <c r="D26"/>
  <c r="D25"/>
  <c r="D24"/>
  <c r="D23"/>
  <c r="D22"/>
  <c r="D21"/>
  <c r="D20"/>
  <c r="C20"/>
  <c r="B20"/>
  <c r="D19"/>
  <c r="D18"/>
  <c r="D17"/>
  <c r="D16"/>
  <c r="D15"/>
  <c r="D14"/>
  <c r="D13"/>
  <c r="D12"/>
  <c r="C11"/>
  <c r="B11"/>
  <c r="D11" s="1"/>
  <c r="D117" i="22"/>
  <c r="C117"/>
  <c r="B117"/>
  <c r="D112"/>
  <c r="C112"/>
  <c r="B112"/>
  <c r="D107"/>
  <c r="C107"/>
  <c r="B107"/>
  <c r="D100"/>
  <c r="C100"/>
  <c r="B100"/>
  <c r="D94"/>
  <c r="C94"/>
  <c r="B94"/>
  <c r="D85"/>
  <c r="C85"/>
  <c r="B85"/>
  <c r="D75"/>
  <c r="C75"/>
  <c r="B75"/>
  <c r="D46"/>
  <c r="C46"/>
  <c r="B46"/>
  <c r="D38"/>
  <c r="C38"/>
  <c r="B38"/>
  <c r="D28"/>
  <c r="C28"/>
  <c r="B28"/>
  <c r="D19"/>
  <c r="C19"/>
  <c r="B19"/>
  <c r="D10"/>
  <c r="C10"/>
  <c r="B10"/>
  <c r="E126" i="20"/>
  <c r="E125"/>
  <c r="D124"/>
  <c r="E124" s="1"/>
  <c r="C124"/>
  <c r="B124"/>
  <c r="E123"/>
  <c r="E122"/>
  <c r="E121"/>
  <c r="E120"/>
  <c r="D119"/>
  <c r="C119"/>
  <c r="B119"/>
  <c r="E119" s="1"/>
  <c r="E118"/>
  <c r="E117"/>
  <c r="E116"/>
  <c r="E115"/>
  <c r="D114"/>
  <c r="C114"/>
  <c r="B114"/>
  <c r="E113"/>
  <c r="E112"/>
  <c r="E111"/>
  <c r="E110"/>
  <c r="E109"/>
  <c r="E108"/>
  <c r="D107"/>
  <c r="C107"/>
  <c r="B107"/>
  <c r="E106"/>
  <c r="E105"/>
  <c r="E104"/>
  <c r="E103"/>
  <c r="E102"/>
  <c r="D101"/>
  <c r="C101"/>
  <c r="B101"/>
  <c r="E100"/>
  <c r="E99"/>
  <c r="E98"/>
  <c r="E97"/>
  <c r="E96"/>
  <c r="E95"/>
  <c r="E94"/>
  <c r="E93"/>
  <c r="D92"/>
  <c r="C92"/>
  <c r="B92"/>
  <c r="E91"/>
  <c r="E90"/>
  <c r="E89"/>
  <c r="E88"/>
  <c r="E87"/>
  <c r="E86"/>
  <c r="E85"/>
  <c r="E84"/>
  <c r="E83"/>
  <c r="D82"/>
  <c r="C82"/>
  <c r="B82"/>
  <c r="E82" s="1"/>
  <c r="E51"/>
  <c r="E50"/>
  <c r="E49"/>
  <c r="E48"/>
  <c r="E47"/>
  <c r="D46"/>
  <c r="C46"/>
  <c r="B46"/>
  <c r="E45"/>
  <c r="E44"/>
  <c r="E43"/>
  <c r="E42"/>
  <c r="E41"/>
  <c r="E40"/>
  <c r="E39"/>
  <c r="D38"/>
  <c r="C38"/>
  <c r="B38"/>
  <c r="E38" s="1"/>
  <c r="E37"/>
  <c r="E36"/>
  <c r="E35"/>
  <c r="E34"/>
  <c r="E33"/>
  <c r="E32"/>
  <c r="E31"/>
  <c r="E30"/>
  <c r="E29"/>
  <c r="D28"/>
  <c r="C28"/>
  <c r="B28"/>
  <c r="E27"/>
  <c r="E26"/>
  <c r="E25"/>
  <c r="E24"/>
  <c r="E23"/>
  <c r="E22"/>
  <c r="E21"/>
  <c r="E20"/>
  <c r="D19"/>
  <c r="C19"/>
  <c r="B19"/>
  <c r="E19" s="1"/>
  <c r="E18"/>
  <c r="E17"/>
  <c r="E16"/>
  <c r="E15"/>
  <c r="E14"/>
  <c r="E13"/>
  <c r="E12"/>
  <c r="E11"/>
  <c r="D10"/>
  <c r="C10"/>
  <c r="B10"/>
  <c r="B110" i="18"/>
  <c r="B105"/>
  <c r="B100"/>
  <c r="B93"/>
  <c r="B87"/>
  <c r="B78"/>
  <c r="B68"/>
  <c r="B45"/>
  <c r="B37"/>
  <c r="B27"/>
  <c r="B18"/>
  <c r="B9"/>
  <c r="B111" i="16"/>
  <c r="B106"/>
  <c r="B101"/>
  <c r="B94"/>
  <c r="B88"/>
  <c r="B79"/>
  <c r="B69"/>
  <c r="B46"/>
  <c r="B38"/>
  <c r="B28"/>
  <c r="B19"/>
  <c r="B10"/>
  <c r="C116" i="14"/>
  <c r="B116"/>
  <c r="C111"/>
  <c r="B111"/>
  <c r="C106"/>
  <c r="B106"/>
  <c r="C99"/>
  <c r="B99"/>
  <c r="C93"/>
  <c r="B93"/>
  <c r="C84"/>
  <c r="B84"/>
  <c r="C74"/>
  <c r="B74"/>
  <c r="C45"/>
  <c r="B45"/>
  <c r="C37"/>
  <c r="B37"/>
  <c r="C27"/>
  <c r="B27"/>
  <c r="C18"/>
  <c r="B18"/>
  <c r="C9"/>
  <c r="B9"/>
  <c r="D118" i="12"/>
  <c r="D117"/>
  <c r="D116"/>
  <c r="C116"/>
  <c r="B116"/>
  <c r="D115"/>
  <c r="D114"/>
  <c r="D113"/>
  <c r="D112"/>
  <c r="D111"/>
  <c r="C111"/>
  <c r="B111"/>
  <c r="D110"/>
  <c r="D109"/>
  <c r="D108"/>
  <c r="D107"/>
  <c r="C106"/>
  <c r="B106"/>
  <c r="D106" s="1"/>
  <c r="D105"/>
  <c r="D104"/>
  <c r="D103"/>
  <c r="D102"/>
  <c r="D101"/>
  <c r="D100"/>
  <c r="C99"/>
  <c r="D99" s="1"/>
  <c r="B99"/>
  <c r="D98"/>
  <c r="D97"/>
  <c r="D96"/>
  <c r="D95"/>
  <c r="D94"/>
  <c r="C93"/>
  <c r="D93" s="1"/>
  <c r="B93"/>
  <c r="D92"/>
  <c r="D91"/>
  <c r="D90"/>
  <c r="D89"/>
  <c r="D88"/>
  <c r="D87"/>
  <c r="D86"/>
  <c r="D85"/>
  <c r="D84"/>
  <c r="C84"/>
  <c r="B84"/>
  <c r="D83"/>
  <c r="D82"/>
  <c r="D81"/>
  <c r="D80"/>
  <c r="D79"/>
  <c r="D78"/>
  <c r="D77"/>
  <c r="D76"/>
  <c r="D75"/>
  <c r="D74"/>
  <c r="C74"/>
  <c r="B74"/>
  <c r="D11"/>
  <c r="D12"/>
  <c r="D13"/>
  <c r="D14"/>
  <c r="D15"/>
  <c r="D16"/>
  <c r="D17"/>
  <c r="D19"/>
  <c r="D20"/>
  <c r="D21"/>
  <c r="D22"/>
  <c r="D23"/>
  <c r="D24"/>
  <c r="D25"/>
  <c r="D26"/>
  <c r="D28"/>
  <c r="D29"/>
  <c r="D30"/>
  <c r="D31"/>
  <c r="D32"/>
  <c r="D33"/>
  <c r="D34"/>
  <c r="D35"/>
  <c r="D36"/>
  <c r="D38"/>
  <c r="D39"/>
  <c r="D40"/>
  <c r="D41"/>
  <c r="D42"/>
  <c r="D43"/>
  <c r="D44"/>
  <c r="D46"/>
  <c r="D47"/>
  <c r="D48"/>
  <c r="D49"/>
  <c r="D50"/>
  <c r="D10"/>
  <c r="C45"/>
  <c r="D45" s="1"/>
  <c r="B45"/>
  <c r="C37"/>
  <c r="D37" s="1"/>
  <c r="B37"/>
  <c r="C27"/>
  <c r="D27" s="1"/>
  <c r="B27"/>
  <c r="C18"/>
  <c r="D18" s="1"/>
  <c r="B18"/>
  <c r="C9"/>
  <c r="B9"/>
  <c r="C115" i="10"/>
  <c r="B115"/>
  <c r="C110"/>
  <c r="B110"/>
  <c r="C105"/>
  <c r="B105"/>
  <c r="C98"/>
  <c r="B98"/>
  <c r="C92"/>
  <c r="B92"/>
  <c r="C83"/>
  <c r="B83"/>
  <c r="C73"/>
  <c r="B73"/>
  <c r="C45"/>
  <c r="B45"/>
  <c r="C37"/>
  <c r="B37"/>
  <c r="C27"/>
  <c r="B27"/>
  <c r="C18"/>
  <c r="B18"/>
  <c r="C9"/>
  <c r="B9"/>
  <c r="B116" i="6"/>
  <c r="B112"/>
  <c r="B107"/>
  <c r="B100"/>
  <c r="B94"/>
  <c r="B85"/>
  <c r="B75"/>
  <c r="B42"/>
  <c r="B34"/>
  <c r="B25"/>
  <c r="B17"/>
  <c r="B9"/>
  <c r="B129" i="4"/>
  <c r="B125"/>
  <c r="B120"/>
  <c r="B113"/>
  <c r="B107"/>
  <c r="B98"/>
  <c r="B88"/>
  <c r="B45"/>
  <c r="B37"/>
  <c r="B28"/>
  <c r="B19"/>
  <c r="B10"/>
  <c r="F125" i="2"/>
  <c r="E125"/>
  <c r="C125"/>
  <c r="B125"/>
  <c r="F120"/>
  <c r="E120"/>
  <c r="D120"/>
  <c r="C120"/>
  <c r="B120"/>
  <c r="F115"/>
  <c r="E115"/>
  <c r="D115"/>
  <c r="C115"/>
  <c r="B115"/>
  <c r="F108"/>
  <c r="E108"/>
  <c r="D108"/>
  <c r="C108"/>
  <c r="B108"/>
  <c r="F102"/>
  <c r="E102"/>
  <c r="D102"/>
  <c r="C102"/>
  <c r="B102"/>
  <c r="F93"/>
  <c r="E93"/>
  <c r="D93"/>
  <c r="C93"/>
  <c r="B93"/>
  <c r="F83"/>
  <c r="E83"/>
  <c r="D83"/>
  <c r="C83"/>
  <c r="B83"/>
  <c r="F46"/>
  <c r="E46"/>
  <c r="D46"/>
  <c r="C46"/>
  <c r="B46"/>
  <c r="F38"/>
  <c r="E38"/>
  <c r="D38"/>
  <c r="C38"/>
  <c r="B38"/>
  <c r="F28"/>
  <c r="E28"/>
  <c r="D28"/>
  <c r="C28"/>
  <c r="B28"/>
  <c r="F19"/>
  <c r="E19"/>
  <c r="D19"/>
  <c r="C19"/>
  <c r="B19"/>
  <c r="F10"/>
  <c r="E10"/>
  <c r="D10"/>
  <c r="C10"/>
  <c r="B10"/>
  <c r="E10" i="20" l="1"/>
  <c r="E101"/>
  <c r="D47" i="24"/>
  <c r="E92" i="20"/>
  <c r="E107"/>
  <c r="D117" i="24"/>
  <c r="D91"/>
  <c r="E46" i="20"/>
  <c r="D97" i="24"/>
  <c r="B117"/>
  <c r="E28" i="20"/>
  <c r="E114"/>
  <c r="D118" i="26"/>
  <c r="D112"/>
  <c r="D14"/>
  <c r="D135"/>
  <c r="D23"/>
  <c r="D32"/>
  <c r="D130"/>
  <c r="D42"/>
  <c r="D125"/>
  <c r="D93"/>
  <c r="D50"/>
  <c r="D103"/>
  <c r="D138" l="1"/>
  <c r="E424" i="38"/>
  <c r="D424"/>
  <c r="C424"/>
  <c r="B424"/>
  <c r="D423"/>
  <c r="D420" s="1"/>
  <c r="C423"/>
  <c r="B423"/>
  <c r="E420"/>
  <c r="C420"/>
  <c r="B420"/>
  <c r="E415"/>
  <c r="D415"/>
  <c r="C415"/>
  <c r="B415"/>
  <c r="D414"/>
  <c r="C414"/>
  <c r="B414"/>
  <c r="D413"/>
  <c r="C413"/>
  <c r="B413"/>
  <c r="D409"/>
  <c r="C409"/>
  <c r="C408" s="1"/>
  <c r="B409"/>
  <c r="E408"/>
  <c r="D408"/>
  <c r="D405"/>
  <c r="C405"/>
  <c r="B405"/>
  <c r="D403"/>
  <c r="D402" s="1"/>
  <c r="C403"/>
  <c r="B403"/>
  <c r="B402" s="1"/>
  <c r="E402"/>
  <c r="D398"/>
  <c r="C398"/>
  <c r="B398"/>
  <c r="D396"/>
  <c r="C396"/>
  <c r="C393" s="1"/>
  <c r="B396"/>
  <c r="B393" s="1"/>
  <c r="E393"/>
  <c r="D393"/>
  <c r="D392"/>
  <c r="C392"/>
  <c r="B392"/>
  <c r="D391"/>
  <c r="D376" s="1"/>
  <c r="C391"/>
  <c r="C376" s="1"/>
  <c r="B391"/>
  <c r="C387"/>
  <c r="B387"/>
  <c r="D383"/>
  <c r="C383"/>
  <c r="B383"/>
  <c r="B376" s="1"/>
  <c r="D379"/>
  <c r="C379"/>
  <c r="B379"/>
  <c r="C378"/>
  <c r="B378"/>
  <c r="E376"/>
  <c r="B83" i="34"/>
  <c r="C83"/>
  <c r="D83"/>
  <c r="E83"/>
  <c r="F83"/>
  <c r="G83"/>
  <c r="B100"/>
  <c r="C100"/>
  <c r="D100"/>
  <c r="E100"/>
  <c r="F100"/>
  <c r="G100"/>
  <c r="B109"/>
  <c r="C109"/>
  <c r="D109"/>
  <c r="E109"/>
  <c r="F109"/>
  <c r="G109"/>
  <c r="B115"/>
  <c r="C115"/>
  <c r="D115"/>
  <c r="E115"/>
  <c r="F115"/>
  <c r="G115"/>
  <c r="B122"/>
  <c r="C122"/>
  <c r="D122"/>
  <c r="E122"/>
  <c r="F122"/>
  <c r="G122"/>
  <c r="B127"/>
  <c r="C127"/>
  <c r="D127"/>
  <c r="E127"/>
  <c r="F127"/>
  <c r="G127"/>
  <c r="B132"/>
  <c r="C132"/>
  <c r="D132"/>
  <c r="E132"/>
  <c r="F132"/>
  <c r="G132"/>
  <c r="B76" i="32"/>
  <c r="C76"/>
  <c r="D76"/>
  <c r="E76"/>
  <c r="B93"/>
  <c r="C93"/>
  <c r="D93"/>
  <c r="E93"/>
  <c r="B102"/>
  <c r="C102"/>
  <c r="D102"/>
  <c r="E102"/>
  <c r="B108"/>
  <c r="C108"/>
  <c r="D108"/>
  <c r="E108"/>
  <c r="B115"/>
  <c r="C115"/>
  <c r="D115"/>
  <c r="E115"/>
  <c r="B120"/>
  <c r="C120"/>
  <c r="D120"/>
  <c r="E120"/>
  <c r="B125"/>
  <c r="C125"/>
  <c r="D125"/>
  <c r="E125"/>
  <c r="B72" i="30"/>
  <c r="C72"/>
  <c r="D72"/>
  <c r="E72"/>
  <c r="B89"/>
  <c r="C89"/>
  <c r="D89"/>
  <c r="E89"/>
  <c r="B98"/>
  <c r="C98"/>
  <c r="D98"/>
  <c r="E98"/>
  <c r="B104"/>
  <c r="C104"/>
  <c r="D104"/>
  <c r="E104"/>
  <c r="B111"/>
  <c r="C111"/>
  <c r="D111"/>
  <c r="E111"/>
  <c r="B116"/>
  <c r="C116"/>
  <c r="D116"/>
  <c r="E116"/>
  <c r="B121"/>
  <c r="C121"/>
  <c r="D121"/>
  <c r="E121"/>
  <c r="B85" i="28"/>
  <c r="D85"/>
  <c r="F85"/>
  <c r="B102"/>
  <c r="D102"/>
  <c r="F102"/>
  <c r="B111"/>
  <c r="D111"/>
  <c r="F111"/>
  <c r="B117"/>
  <c r="D117"/>
  <c r="F117"/>
  <c r="B124"/>
  <c r="D124"/>
  <c r="F124"/>
  <c r="B129"/>
  <c r="D129"/>
  <c r="F129"/>
  <c r="B134"/>
  <c r="D134"/>
  <c r="F134"/>
  <c r="E75" i="22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3"/>
  <c r="E114"/>
  <c r="E115"/>
  <c r="E116"/>
  <c r="E117"/>
  <c r="E118"/>
  <c r="E119"/>
  <c r="D79" i="14"/>
  <c r="D80"/>
  <c r="D85"/>
  <c r="D86"/>
  <c r="D87"/>
  <c r="D88"/>
  <c r="D89"/>
  <c r="D90"/>
  <c r="D91"/>
  <c r="D92"/>
  <c r="D94"/>
  <c r="D95"/>
  <c r="D96"/>
  <c r="D97"/>
  <c r="D98"/>
  <c r="D100"/>
  <c r="D101"/>
  <c r="D102"/>
  <c r="D103"/>
  <c r="D104"/>
  <c r="D105"/>
  <c r="D112"/>
  <c r="D113"/>
  <c r="D114"/>
  <c r="D115"/>
  <c r="D118"/>
  <c r="D116" s="1"/>
  <c r="B77" i="8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C112"/>
  <c r="D112"/>
  <c r="E112"/>
  <c r="F112"/>
  <c r="G112"/>
  <c r="B118" i="6"/>
  <c r="B408" i="38" l="1"/>
  <c r="C402"/>
  <c r="D111" i="14"/>
  <c r="D93"/>
  <c r="D99"/>
  <c r="D84"/>
  <c r="B112" i="8"/>
  <c r="D120" i="22"/>
  <c r="E112"/>
  <c r="C127" i="20"/>
  <c r="K34" i="46"/>
  <c r="D48" i="38"/>
  <c r="C48"/>
  <c r="B48"/>
  <c r="D46"/>
  <c r="D44" s="1"/>
  <c r="C46"/>
  <c r="B46"/>
  <c r="D45"/>
  <c r="C45"/>
  <c r="C44" s="1"/>
  <c r="E44"/>
  <c r="B44"/>
  <c r="D39"/>
  <c r="C39"/>
  <c r="B39"/>
  <c r="D38"/>
  <c r="D36" s="1"/>
  <c r="C38"/>
  <c r="B38"/>
  <c r="B36" s="1"/>
  <c r="D37"/>
  <c r="C37"/>
  <c r="B37"/>
  <c r="E36"/>
  <c r="C35"/>
  <c r="C34"/>
  <c r="B34"/>
  <c r="C33"/>
  <c r="D32"/>
  <c r="C32"/>
  <c r="B32"/>
  <c r="D31"/>
  <c r="C31"/>
  <c r="B31"/>
  <c r="C30"/>
  <c r="B30"/>
  <c r="D29"/>
  <c r="C29"/>
  <c r="B29"/>
  <c r="D28"/>
  <c r="C28"/>
  <c r="B28"/>
  <c r="E27"/>
  <c r="D27"/>
  <c r="D25"/>
  <c r="C25"/>
  <c r="B25"/>
  <c r="D24"/>
  <c r="C24"/>
  <c r="B24"/>
  <c r="B19" s="1"/>
  <c r="E19"/>
  <c r="D18"/>
  <c r="C18"/>
  <c r="B18"/>
  <c r="D17"/>
  <c r="C17"/>
  <c r="B17"/>
  <c r="D15"/>
  <c r="C15"/>
  <c r="B15"/>
  <c r="B11" s="1"/>
  <c r="D14"/>
  <c r="C14"/>
  <c r="B14"/>
  <c r="C12"/>
  <c r="B12"/>
  <c r="E11"/>
  <c r="E426" s="1"/>
  <c r="G47" i="34"/>
  <c r="F47"/>
  <c r="E47"/>
  <c r="D47"/>
  <c r="C47"/>
  <c r="B47"/>
  <c r="G39"/>
  <c r="F39"/>
  <c r="E39"/>
  <c r="D39"/>
  <c r="C39"/>
  <c r="B39"/>
  <c r="G29"/>
  <c r="F29"/>
  <c r="E29"/>
  <c r="D29"/>
  <c r="C29"/>
  <c r="B29"/>
  <c r="G20"/>
  <c r="F20"/>
  <c r="E20"/>
  <c r="D20"/>
  <c r="C20"/>
  <c r="B20"/>
  <c r="G11"/>
  <c r="F11"/>
  <c r="E11"/>
  <c r="D11"/>
  <c r="C11"/>
  <c r="B11"/>
  <c r="E47" i="32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E47" i="30"/>
  <c r="D47"/>
  <c r="C47"/>
  <c r="B47"/>
  <c r="E39"/>
  <c r="D39"/>
  <c r="C39"/>
  <c r="B39"/>
  <c r="E29"/>
  <c r="D29"/>
  <c r="C29"/>
  <c r="B29"/>
  <c r="E20"/>
  <c r="D20"/>
  <c r="C20"/>
  <c r="B20"/>
  <c r="E11"/>
  <c r="D11"/>
  <c r="C11"/>
  <c r="B11"/>
  <c r="F48" i="28"/>
  <c r="D48"/>
  <c r="B48"/>
  <c r="F40"/>
  <c r="D40"/>
  <c r="B40"/>
  <c r="F30"/>
  <c r="D30"/>
  <c r="B30"/>
  <c r="F21"/>
  <c r="D21"/>
  <c r="B21"/>
  <c r="F12"/>
  <c r="D12"/>
  <c r="B12"/>
  <c r="E51" i="22"/>
  <c r="E50"/>
  <c r="E49"/>
  <c r="E48"/>
  <c r="E47"/>
  <c r="E45"/>
  <c r="E44"/>
  <c r="E43"/>
  <c r="E42"/>
  <c r="E41"/>
  <c r="E40"/>
  <c r="E39"/>
  <c r="E37"/>
  <c r="E36"/>
  <c r="E35"/>
  <c r="E34"/>
  <c r="E33"/>
  <c r="E32"/>
  <c r="E31"/>
  <c r="E30"/>
  <c r="E29"/>
  <c r="E27"/>
  <c r="E26"/>
  <c r="E25"/>
  <c r="E24"/>
  <c r="E23"/>
  <c r="E22"/>
  <c r="E21"/>
  <c r="E20"/>
  <c r="E19"/>
  <c r="E18"/>
  <c r="E17"/>
  <c r="E16"/>
  <c r="E15"/>
  <c r="E14"/>
  <c r="E13"/>
  <c r="E12"/>
  <c r="E11"/>
  <c r="C120"/>
  <c r="D127" i="20"/>
  <c r="B114" i="16"/>
  <c r="D50" i="14"/>
  <c r="D49"/>
  <c r="D48"/>
  <c r="D47"/>
  <c r="D46"/>
  <c r="D44"/>
  <c r="D43"/>
  <c r="D42"/>
  <c r="D41"/>
  <c r="D40"/>
  <c r="D39"/>
  <c r="D38"/>
  <c r="D36"/>
  <c r="D35"/>
  <c r="D34"/>
  <c r="D33"/>
  <c r="D32"/>
  <c r="D31"/>
  <c r="D30"/>
  <c r="D29"/>
  <c r="D28"/>
  <c r="D26"/>
  <c r="D25"/>
  <c r="D24"/>
  <c r="D23"/>
  <c r="D22"/>
  <c r="D21"/>
  <c r="D20"/>
  <c r="D19"/>
  <c r="D17"/>
  <c r="D16"/>
  <c r="D15"/>
  <c r="D14"/>
  <c r="D13"/>
  <c r="D12"/>
  <c r="D11"/>
  <c r="D10"/>
  <c r="D9" i="12"/>
  <c r="H49" i="8"/>
  <c r="G49"/>
  <c r="F49"/>
  <c r="E49"/>
  <c r="D49"/>
  <c r="C49"/>
  <c r="B49"/>
  <c r="B124" i="30" l="1"/>
  <c r="B128" i="32"/>
  <c r="C19" i="38"/>
  <c r="C36"/>
  <c r="C124" i="30"/>
  <c r="D124"/>
  <c r="D128" i="32"/>
  <c r="E124" i="30"/>
  <c r="C128" i="32"/>
  <c r="E128"/>
  <c r="B137" i="28"/>
  <c r="F137"/>
  <c r="D137"/>
  <c r="B113" i="18"/>
  <c r="C119" i="14"/>
  <c r="B119"/>
  <c r="D119" i="12"/>
  <c r="D135" i="34"/>
  <c r="C135"/>
  <c r="B135"/>
  <c r="E135"/>
  <c r="G135"/>
  <c r="F135"/>
  <c r="E28" i="22"/>
  <c r="E38"/>
  <c r="E46"/>
  <c r="E10"/>
  <c r="B120"/>
  <c r="B127" i="20"/>
  <c r="C119" i="12"/>
  <c r="B119"/>
  <c r="C118" i="10"/>
  <c r="B118"/>
  <c r="B131" i="4"/>
  <c r="B128" i="2"/>
  <c r="E128"/>
  <c r="D128"/>
  <c r="C128"/>
  <c r="F128"/>
  <c r="D9" i="14"/>
  <c r="D27"/>
  <c r="D37"/>
  <c r="D45"/>
  <c r="C11" i="38"/>
  <c r="C426" s="1"/>
  <c r="D11"/>
  <c r="D426" s="1"/>
  <c r="B27"/>
  <c r="B426" s="1"/>
  <c r="C27"/>
  <c r="D18" i="14"/>
  <c r="D19" i="38"/>
  <c r="E120" i="22" l="1"/>
  <c r="D119" i="14"/>
  <c r="E127" i="20"/>
</calcChain>
</file>

<file path=xl/sharedStrings.xml><?xml version="1.0" encoding="utf-8"?>
<sst xmlns="http://schemas.openxmlformats.org/spreadsheetml/2006/main" count="6109" uniqueCount="1261">
  <si>
    <t xml:space="preserve">الصـحة  </t>
  </si>
  <si>
    <t xml:space="preserve">SANTE </t>
  </si>
  <si>
    <t>Santé</t>
  </si>
  <si>
    <t xml:space="preserve"> </t>
  </si>
  <si>
    <t xml:space="preserve">الصحة </t>
  </si>
  <si>
    <t xml:space="preserve">المراكز الصحية الحضرية </t>
  </si>
  <si>
    <t xml:space="preserve">المراكز الـصحـية القروية </t>
  </si>
  <si>
    <t>مستوصفات قروية</t>
  </si>
  <si>
    <t xml:space="preserve">Centres de santé urbains </t>
  </si>
  <si>
    <t xml:space="preserve">Centres de santé ruraux </t>
  </si>
  <si>
    <t>Dispensaires ruraux</t>
  </si>
  <si>
    <t>CSU-1</t>
  </si>
  <si>
    <t>CSU-2</t>
  </si>
  <si>
    <t>CSR-1</t>
  </si>
  <si>
    <t>CSR-2</t>
  </si>
  <si>
    <t>DR</t>
  </si>
  <si>
    <t>Tanger - Tétouan - Al Hoceima</t>
  </si>
  <si>
    <t>طنجة ــ تطوان -  الحسيمة</t>
  </si>
  <si>
    <t>الحسيمة</t>
  </si>
  <si>
    <t>شفشاون</t>
  </si>
  <si>
    <t>الفحص ــ أنجرة</t>
  </si>
  <si>
    <t>العرائش</t>
  </si>
  <si>
    <t>Mdiq-Fnideq</t>
  </si>
  <si>
    <t>المضيق ــ الفنيدق</t>
  </si>
  <si>
    <t>Ouezzane</t>
  </si>
  <si>
    <t>وزان</t>
  </si>
  <si>
    <t>Tanger Assilah</t>
  </si>
  <si>
    <t xml:space="preserve">طنجة ــ أصيلة </t>
  </si>
  <si>
    <t>Tetouan</t>
  </si>
  <si>
    <t>تطوان</t>
  </si>
  <si>
    <t>L'Oriental</t>
  </si>
  <si>
    <t>الشرق</t>
  </si>
  <si>
    <t xml:space="preserve">  Berkane</t>
  </si>
  <si>
    <t xml:space="preserve">بركان </t>
  </si>
  <si>
    <t xml:space="preserve">  Driouch</t>
  </si>
  <si>
    <t xml:space="preserve">الدريوش </t>
  </si>
  <si>
    <t xml:space="preserve">  Figuig </t>
  </si>
  <si>
    <t>فجيج</t>
  </si>
  <si>
    <t xml:space="preserve">  Guercif</t>
  </si>
  <si>
    <t>جرسيف</t>
  </si>
  <si>
    <t xml:space="preserve">  Jerada </t>
  </si>
  <si>
    <t>جرادة</t>
  </si>
  <si>
    <t xml:space="preserve">  Nador </t>
  </si>
  <si>
    <t>الناضور</t>
  </si>
  <si>
    <t xml:space="preserve">  Oujda-Angad </t>
  </si>
  <si>
    <t>وجدة - أنجاد</t>
  </si>
  <si>
    <t xml:space="preserve">  Taourirt</t>
  </si>
  <si>
    <t>تاوريرت</t>
  </si>
  <si>
    <t xml:space="preserve"> Fès - Meknès</t>
  </si>
  <si>
    <t xml:space="preserve">فاس ــ مكناس </t>
  </si>
  <si>
    <t>بولمان</t>
  </si>
  <si>
    <t>الحاجب</t>
  </si>
  <si>
    <t xml:space="preserve">فاس </t>
  </si>
  <si>
    <t>إيفران</t>
  </si>
  <si>
    <t xml:space="preserve">مكناس </t>
  </si>
  <si>
    <t>مولاي يعقوب</t>
  </si>
  <si>
    <t>Sefrou</t>
  </si>
  <si>
    <t>صفرو</t>
  </si>
  <si>
    <t>Taounate</t>
  </si>
  <si>
    <t>تاونات</t>
  </si>
  <si>
    <t>Taza</t>
  </si>
  <si>
    <t>تازة</t>
  </si>
  <si>
    <t xml:space="preserve">Rabat - Salé - Kénitra </t>
  </si>
  <si>
    <t>الرباط ــ سـلا ــ القنيطرة</t>
  </si>
  <si>
    <t xml:space="preserve">  Kénitra </t>
  </si>
  <si>
    <t>القنيطرة</t>
  </si>
  <si>
    <t xml:space="preserve">  Khémisset </t>
  </si>
  <si>
    <t>الخميسات</t>
  </si>
  <si>
    <t xml:space="preserve">  Rabat </t>
  </si>
  <si>
    <t>الرباط</t>
  </si>
  <si>
    <t xml:space="preserve">  Salé</t>
  </si>
  <si>
    <t xml:space="preserve">سـلا </t>
  </si>
  <si>
    <t xml:space="preserve">  Sidi Kacem </t>
  </si>
  <si>
    <t>سيدي قاسم</t>
  </si>
  <si>
    <t xml:space="preserve">  Sidi Slimane</t>
  </si>
  <si>
    <t>سيدي سليمان</t>
  </si>
  <si>
    <t xml:space="preserve">  Skhirate-Témara </t>
  </si>
  <si>
    <t>الصخيرات ــ تمارة</t>
  </si>
  <si>
    <t xml:space="preserve">Béni  Mellal - Khénifra </t>
  </si>
  <si>
    <t>بني ملال ــ خنيفرة</t>
  </si>
  <si>
    <t xml:space="preserve">  Azilal</t>
  </si>
  <si>
    <t>أزيلال</t>
  </si>
  <si>
    <t xml:space="preserve">  Béni  Mellal</t>
  </si>
  <si>
    <t>بني ملال</t>
  </si>
  <si>
    <t xml:space="preserve">  Fquih Ben Salah</t>
  </si>
  <si>
    <t>الفقيه بن صالح</t>
  </si>
  <si>
    <t xml:space="preserve">  Khénifra </t>
  </si>
  <si>
    <t>خنيفرة</t>
  </si>
  <si>
    <t xml:space="preserve">  Khouribga </t>
  </si>
  <si>
    <t>خريبكة</t>
  </si>
  <si>
    <t>Casablanca- Settat</t>
  </si>
  <si>
    <t>الدار البيضاء - سطات</t>
  </si>
  <si>
    <t xml:space="preserve">   Benslimane</t>
  </si>
  <si>
    <t xml:space="preserve">   بن سليمان</t>
  </si>
  <si>
    <t xml:space="preserve">   Berrechid</t>
  </si>
  <si>
    <t xml:space="preserve">   برشيد</t>
  </si>
  <si>
    <t xml:space="preserve">   Casablanca</t>
  </si>
  <si>
    <t xml:space="preserve">   الدارالبيضاء</t>
  </si>
  <si>
    <t xml:space="preserve">   El Jadida</t>
  </si>
  <si>
    <t xml:space="preserve">   الجديدة</t>
  </si>
  <si>
    <t xml:space="preserve">   Mediouna</t>
  </si>
  <si>
    <t xml:space="preserve">   مديونة</t>
  </si>
  <si>
    <t xml:space="preserve">   Mohammadia</t>
  </si>
  <si>
    <t xml:space="preserve">   المحمدية</t>
  </si>
  <si>
    <t xml:space="preserve">   Nouaceur</t>
  </si>
  <si>
    <t xml:space="preserve">   النواصر</t>
  </si>
  <si>
    <t xml:space="preserve">   Settat</t>
  </si>
  <si>
    <t xml:space="preserve">   سطات</t>
  </si>
  <si>
    <t xml:space="preserve">   Sidi Bennour</t>
  </si>
  <si>
    <t xml:space="preserve">   سيدي بنور</t>
  </si>
  <si>
    <t>Marrakech - Safi</t>
  </si>
  <si>
    <t>مراكش ــ آسفي</t>
  </si>
  <si>
    <t xml:space="preserve">   Al Haouz</t>
  </si>
  <si>
    <t xml:space="preserve">   الحوز</t>
  </si>
  <si>
    <t xml:space="preserve">   Chichaoua</t>
  </si>
  <si>
    <t xml:space="preserve">   شيشاوة</t>
  </si>
  <si>
    <t xml:space="preserve">   El Kelaa Des Sraghna</t>
  </si>
  <si>
    <t xml:space="preserve">   قلعة السراغنة</t>
  </si>
  <si>
    <t xml:space="preserve">   Essaouira</t>
  </si>
  <si>
    <t xml:space="preserve">   الصويرة</t>
  </si>
  <si>
    <t xml:space="preserve">   Marrakech</t>
  </si>
  <si>
    <t xml:space="preserve">   مراكش</t>
  </si>
  <si>
    <t xml:space="preserve">   Rehamna</t>
  </si>
  <si>
    <t xml:space="preserve">   الرحامنة</t>
  </si>
  <si>
    <t xml:space="preserve">   Safi</t>
  </si>
  <si>
    <t xml:space="preserve">   اسفي</t>
  </si>
  <si>
    <t xml:space="preserve">   Youssoufia</t>
  </si>
  <si>
    <t xml:space="preserve">   اليوسفية</t>
  </si>
  <si>
    <t>Drâa- Tafilalet</t>
  </si>
  <si>
    <t>درعة ــ تافيلالت</t>
  </si>
  <si>
    <t xml:space="preserve">   Errachidia</t>
  </si>
  <si>
    <t xml:space="preserve">   الرشيدية</t>
  </si>
  <si>
    <t xml:space="preserve">   Midelt</t>
  </si>
  <si>
    <t xml:space="preserve">   ميدلت</t>
  </si>
  <si>
    <t xml:space="preserve">   Ouarzazate</t>
  </si>
  <si>
    <t xml:space="preserve">   ورززات</t>
  </si>
  <si>
    <t xml:space="preserve">   Tinghir</t>
  </si>
  <si>
    <t xml:space="preserve">   تنغير</t>
  </si>
  <si>
    <t xml:space="preserve">   Zagoura</t>
  </si>
  <si>
    <t xml:space="preserve">   زاكورة</t>
  </si>
  <si>
    <t xml:space="preserve">Souss - Massa </t>
  </si>
  <si>
    <t xml:space="preserve">سوس ــ ماسة </t>
  </si>
  <si>
    <t xml:space="preserve">   Agadir Ida Outanane</t>
  </si>
  <si>
    <t xml:space="preserve">   أكادير إدا أوتنان</t>
  </si>
  <si>
    <t xml:space="preserve">   Chtouka Ait Baha</t>
  </si>
  <si>
    <t xml:space="preserve">   اشتوكة ايت باها</t>
  </si>
  <si>
    <t xml:space="preserve">   Inzegane Ait Melloul</t>
  </si>
  <si>
    <t xml:space="preserve">   انزكان ايت ملول</t>
  </si>
  <si>
    <t xml:space="preserve">   Taroudant</t>
  </si>
  <si>
    <t xml:space="preserve">   تارودانت</t>
  </si>
  <si>
    <t xml:space="preserve">   Tata</t>
  </si>
  <si>
    <t xml:space="preserve">   طاطا</t>
  </si>
  <si>
    <t xml:space="preserve">   Tiznit</t>
  </si>
  <si>
    <t xml:space="preserve">   تيزنيت</t>
  </si>
  <si>
    <t>Guelmim - Oued Noun</t>
  </si>
  <si>
    <t>كلميم ــ واد نون</t>
  </si>
  <si>
    <t xml:space="preserve">   Assa Zag</t>
  </si>
  <si>
    <t xml:space="preserve">   أسا الزاك</t>
  </si>
  <si>
    <t xml:space="preserve">   Guelmim</t>
  </si>
  <si>
    <t xml:space="preserve">   كلميم</t>
  </si>
  <si>
    <t xml:space="preserve">   Sidi Ifni</t>
  </si>
  <si>
    <t xml:space="preserve">   سيدي إفني</t>
  </si>
  <si>
    <t xml:space="preserve">   Tantan</t>
  </si>
  <si>
    <t xml:space="preserve">   طانطان</t>
  </si>
  <si>
    <t>Laâyoune - Sakia El Hamra</t>
  </si>
  <si>
    <t>العيون ــ الساقية الحمراء</t>
  </si>
  <si>
    <t xml:space="preserve">   Boujdour</t>
  </si>
  <si>
    <t xml:space="preserve">   بوجدور</t>
  </si>
  <si>
    <t xml:space="preserve">   Es-smara</t>
  </si>
  <si>
    <t xml:space="preserve">   السمارة</t>
  </si>
  <si>
    <t xml:space="preserve">   Laayoune</t>
  </si>
  <si>
    <t xml:space="preserve">   العيون</t>
  </si>
  <si>
    <t xml:space="preserve">   Tarfaya</t>
  </si>
  <si>
    <t xml:space="preserve">   طرفاية</t>
  </si>
  <si>
    <t xml:space="preserve">Dakhla - Oued Ed-Dahab </t>
  </si>
  <si>
    <t xml:space="preserve">الداخلة - وادي الذهب </t>
  </si>
  <si>
    <t xml:space="preserve">   Aousserd</t>
  </si>
  <si>
    <t>أوسرد</t>
  </si>
  <si>
    <t xml:space="preserve">   Oued Ed-Dahab</t>
  </si>
  <si>
    <t xml:space="preserve">وادي الذهب </t>
  </si>
  <si>
    <t>Total</t>
  </si>
  <si>
    <t>المجموع</t>
  </si>
  <si>
    <t>CSR-1 : Centre de Santé Rural premier niveau</t>
  </si>
  <si>
    <t>CSR-2 : Centre de Santé Rural deuxième niveau</t>
  </si>
  <si>
    <t>CSU-1 : Centre de Santé Urbain premier niveau</t>
  </si>
  <si>
    <t>CSU-2 : Centre de Santé Urbain deuxième niveau</t>
  </si>
  <si>
    <t>Source :  Ministère de la Santé.</t>
  </si>
  <si>
    <t>المصدر : وزارة الصحة.</t>
  </si>
  <si>
    <t>الصحة</t>
  </si>
  <si>
    <t>مجموع المستشفيات</t>
  </si>
  <si>
    <t>Total Hôpitaux</t>
  </si>
  <si>
    <t>السعة السريرية</t>
  </si>
  <si>
    <t>Capacité litière</t>
  </si>
  <si>
    <t xml:space="preserve"> Source :  Ministère de la Santé.</t>
  </si>
  <si>
    <t>بني ملال-</t>
  </si>
  <si>
    <t>الدارالبيضاء-</t>
  </si>
  <si>
    <t>الداخلة</t>
  </si>
  <si>
    <t>درعة-</t>
  </si>
  <si>
    <t>فاس-</t>
  </si>
  <si>
    <t>كلميم-</t>
  </si>
  <si>
    <t>العيون</t>
  </si>
  <si>
    <t>سطات</t>
  </si>
  <si>
    <t>واد الذهب</t>
  </si>
  <si>
    <t>تافلالت</t>
  </si>
  <si>
    <t>مكناس</t>
  </si>
  <si>
    <t>واد النون</t>
  </si>
  <si>
    <t>الساقية الحمراء</t>
  </si>
  <si>
    <t xml:space="preserve">Béni Mellal- </t>
  </si>
  <si>
    <t>Casablanca-</t>
  </si>
  <si>
    <t>Dakhla</t>
  </si>
  <si>
    <t xml:space="preserve">Daraa- </t>
  </si>
  <si>
    <t>Fès-</t>
  </si>
  <si>
    <t>Guelmim-</t>
  </si>
  <si>
    <t>Lâayoune-</t>
  </si>
  <si>
    <t xml:space="preserve"> Oued Eddahab</t>
  </si>
  <si>
    <t>Meknès</t>
  </si>
  <si>
    <t xml:space="preserve">Sakia </t>
  </si>
  <si>
    <t>Noun</t>
  </si>
  <si>
    <t>El hamra</t>
  </si>
  <si>
    <t>Anatomie pathologique</t>
  </si>
  <si>
    <t>التشريح المرضي</t>
  </si>
  <si>
    <t>Anesthésie-réanimation</t>
  </si>
  <si>
    <t>التخدير- الإ نعاش</t>
  </si>
  <si>
    <t>Biologie médicale</t>
  </si>
  <si>
    <t>البيولوجيا الطبية</t>
  </si>
  <si>
    <t>Cardiologie</t>
  </si>
  <si>
    <t>أمراض القلب</t>
  </si>
  <si>
    <t>Chirurgie cardio-vasculaire</t>
  </si>
  <si>
    <t>جراحة القلب و الشرايين</t>
  </si>
  <si>
    <t>Chirurgie générale</t>
  </si>
  <si>
    <t>الجراحة العامة</t>
  </si>
  <si>
    <t>Chirurgie pédiatrique</t>
  </si>
  <si>
    <t>جراحة الأطفال</t>
  </si>
  <si>
    <t>Chirurgie réparatrice et plastique</t>
  </si>
  <si>
    <t>الجراحة التقويمية</t>
  </si>
  <si>
    <t>Dermatologie</t>
  </si>
  <si>
    <t>الأمراض الجلدية والتناسلية</t>
  </si>
  <si>
    <t>Endocrinologie et maladies métaboliques</t>
  </si>
  <si>
    <t>العلاج بالكهرباء والأشعة</t>
  </si>
  <si>
    <t>Gastro-entérologie</t>
  </si>
  <si>
    <t>أمراض الجهاز الهضمي</t>
  </si>
  <si>
    <t>Gynécologie obstétrique</t>
  </si>
  <si>
    <t>أمراض النساء والتوليد</t>
  </si>
  <si>
    <t>Hématologie clinique</t>
  </si>
  <si>
    <t>أمراض الدم السريرية</t>
  </si>
  <si>
    <t>Médecine du sport</t>
  </si>
  <si>
    <t>الطب الرياضي</t>
  </si>
  <si>
    <t>Médecine du travail</t>
  </si>
  <si>
    <t>طب الشغل</t>
  </si>
  <si>
    <t>Médecine générale</t>
  </si>
  <si>
    <t>الطب العام</t>
  </si>
  <si>
    <t>Médecine interne</t>
  </si>
  <si>
    <t>الطب الداخلي</t>
  </si>
  <si>
    <t>Néphrologie</t>
  </si>
  <si>
    <t>أمراض الكلي</t>
  </si>
  <si>
    <t>Neurochirurgie</t>
  </si>
  <si>
    <t>جراحة الأعصاب</t>
  </si>
  <si>
    <t>Neurologie</t>
  </si>
  <si>
    <t>أمراض الأعصاب</t>
  </si>
  <si>
    <t>Oncologie médicale</t>
  </si>
  <si>
    <t>أمراض السرطا ن</t>
  </si>
  <si>
    <t>Ophtalmologie</t>
  </si>
  <si>
    <t>أمراض العيون</t>
  </si>
  <si>
    <t>Oto-rhino-laryngologie</t>
  </si>
  <si>
    <t>أمراض الأذن, الأنف و الحنجرة</t>
  </si>
  <si>
    <t>Pédiatrie</t>
  </si>
  <si>
    <t>طب الأطفال</t>
  </si>
  <si>
    <t>Pneumo-phtisiologie</t>
  </si>
  <si>
    <t>أمراض الرئة والسل</t>
  </si>
  <si>
    <t>Psychiatrie</t>
  </si>
  <si>
    <t>طب النفس</t>
  </si>
  <si>
    <t>Radiologie</t>
  </si>
  <si>
    <t>طب إشعاعي</t>
  </si>
  <si>
    <t>Radiothérapie</t>
  </si>
  <si>
    <t>المعالجة بالإشعاع</t>
  </si>
  <si>
    <t>Rhumatologie</t>
  </si>
  <si>
    <t>أمراض الرثية</t>
  </si>
  <si>
    <t>Stomatologie et chirurgie maxillo-faciale</t>
  </si>
  <si>
    <t>طب الأسنان وجراحة الوجه والفكين</t>
  </si>
  <si>
    <t>Traumatologie-orthopédie</t>
  </si>
  <si>
    <t>أمراض الفم</t>
  </si>
  <si>
    <t>Urologie</t>
  </si>
  <si>
    <t>أمراض المسالك البولية</t>
  </si>
  <si>
    <t>Autres spécialités</t>
  </si>
  <si>
    <t>اختصاصات اخرى</t>
  </si>
  <si>
    <t>مراكش-</t>
  </si>
  <si>
    <t xml:space="preserve">الرباط </t>
  </si>
  <si>
    <t>سوس</t>
  </si>
  <si>
    <t>طنجة-</t>
  </si>
  <si>
    <t>أسفي</t>
  </si>
  <si>
    <t xml:space="preserve"> سـلا </t>
  </si>
  <si>
    <t>ماسة</t>
  </si>
  <si>
    <t>تطوان-</t>
  </si>
  <si>
    <t>Marrakech-</t>
  </si>
  <si>
    <t>Oriental</t>
  </si>
  <si>
    <t xml:space="preserve">Rabat </t>
  </si>
  <si>
    <t>Souss-Massa</t>
  </si>
  <si>
    <t>Salé</t>
  </si>
  <si>
    <t xml:space="preserve">            </t>
  </si>
  <si>
    <t>خاص</t>
  </si>
  <si>
    <t>Privé</t>
  </si>
  <si>
    <t xml:space="preserve">  Al Hoceima </t>
  </si>
  <si>
    <t xml:space="preserve">  Chefchaouen</t>
  </si>
  <si>
    <t xml:space="preserve">  Fahs-Anjra</t>
  </si>
  <si>
    <t xml:space="preserve">  Larache</t>
  </si>
  <si>
    <t xml:space="preserve">  Ouezzane</t>
  </si>
  <si>
    <t xml:space="preserve">  Tanger-Assilah</t>
  </si>
  <si>
    <t xml:space="preserve">  Tétouan</t>
  </si>
  <si>
    <t xml:space="preserve">  M'Diq-Fnideq</t>
  </si>
  <si>
    <t xml:space="preserve">  Meknès</t>
  </si>
  <si>
    <t xml:space="preserve">  Boulemane </t>
  </si>
  <si>
    <t xml:space="preserve">  El Hajeb </t>
  </si>
  <si>
    <t xml:space="preserve">  Fès</t>
  </si>
  <si>
    <t xml:space="preserve">  Ifrane </t>
  </si>
  <si>
    <t xml:space="preserve">  Sefrou</t>
  </si>
  <si>
    <t xml:space="preserve">  Taounate</t>
  </si>
  <si>
    <t xml:space="preserve">  Taza</t>
  </si>
  <si>
    <t xml:space="preserve">  Moulay Yacoub </t>
  </si>
  <si>
    <t>(1)Non compris les centres hospitaliers universitaires</t>
  </si>
  <si>
    <t xml:space="preserve">(1)لا يشمل المراكز الإستشفائية الجامعية </t>
  </si>
  <si>
    <t>الأطباء العامون</t>
  </si>
  <si>
    <t>الأطباء الإختصاصيون</t>
  </si>
  <si>
    <t>Médecins généralistes</t>
  </si>
  <si>
    <t>Médecins spécialistes</t>
  </si>
  <si>
    <t xml:space="preserve">  (1) - Il englobe le réseau des établissement de soins de santé primaires, le réseau</t>
  </si>
  <si>
    <t>(1) - يشمل شبكة مؤسسات الرعاية الصحية الأولية، الشبكة الاستشفائية،</t>
  </si>
  <si>
    <t xml:space="preserve">         Hôspitalier, le réseau intégré des soins d'urgence médicale et le réseau</t>
  </si>
  <si>
    <t xml:space="preserve">          des établissements médico-sociaux publics.</t>
  </si>
  <si>
    <t xml:space="preserve">        الطبية الاجتماعية العمومية.</t>
  </si>
  <si>
    <t xml:space="preserve"> Source :  Ministère de la Santé. </t>
  </si>
  <si>
    <t>.المصدر : وزارة الصحة</t>
  </si>
  <si>
    <t xml:space="preserve">(1): les médecins exerçant dans  les structures d’appuis </t>
  </si>
  <si>
    <t xml:space="preserve">(1): لا يشمل الأطباء المزاولون بالمؤسسات </t>
  </si>
  <si>
    <t xml:space="preserve">    du RESSP ne sont pas inclus</t>
  </si>
  <si>
    <t>الداعمة ل ش.م.ر.ص.أ</t>
  </si>
  <si>
    <t>RESPP: réseau des établissement de soins de santé primaires</t>
  </si>
  <si>
    <t>ش.م.ر.ص.أ: شبكة مؤسسات الرعاية الصحية الأولية</t>
  </si>
  <si>
    <t>جراحي الأسنان</t>
  </si>
  <si>
    <t>Chirurgiens dentistes</t>
  </si>
  <si>
    <t>عيادة جراحة الأسنان</t>
  </si>
  <si>
    <t>Cabinet de chirurgie dentaire</t>
  </si>
  <si>
    <t>Infirmier polyvalent</t>
  </si>
  <si>
    <t>Sage femme</t>
  </si>
  <si>
    <t>Autre</t>
  </si>
  <si>
    <t>Total Paramédical</t>
  </si>
  <si>
    <t xml:space="preserve">  Source :  Ministère de la Santé.</t>
  </si>
  <si>
    <t xml:space="preserve"> المصدر :  وزارة الصحة. </t>
  </si>
  <si>
    <t>Total général</t>
  </si>
  <si>
    <t>Année 2015</t>
  </si>
  <si>
    <t xml:space="preserve">   Casablanca Anfa</t>
  </si>
  <si>
    <t xml:space="preserve">   الدار البيضاء أنفا</t>
  </si>
  <si>
    <t>Ensemble</t>
  </si>
  <si>
    <t>Année 2016</t>
  </si>
  <si>
    <t>consultations</t>
  </si>
  <si>
    <t xml:space="preserve">  سنة 2016</t>
  </si>
  <si>
    <t xml:space="preserve">   Al Fida </t>
  </si>
  <si>
    <t xml:space="preserve">   الفداء </t>
  </si>
  <si>
    <t xml:space="preserve">   Ain Sebaa Hay Mohammadi</t>
  </si>
  <si>
    <t xml:space="preserve">   عين السبع الحي المحمدي</t>
  </si>
  <si>
    <t xml:space="preserve">   Hay Hassani</t>
  </si>
  <si>
    <t xml:space="preserve">   الحي الحسني</t>
  </si>
  <si>
    <t xml:space="preserve">   Ain Chok</t>
  </si>
  <si>
    <t xml:space="preserve">   عين الشق</t>
  </si>
  <si>
    <t xml:space="preserve">   Sidi Bernoussi</t>
  </si>
  <si>
    <t xml:space="preserve">   سيدي البرنوصي</t>
  </si>
  <si>
    <t xml:space="preserve">   Ben Msik</t>
  </si>
  <si>
    <t xml:space="preserve">   بن امسيك</t>
  </si>
  <si>
    <t xml:space="preserve">   Moulay R'chid_Sidi Otmane</t>
  </si>
  <si>
    <t xml:space="preserve">   مولاي رشيد سيدي عثمان</t>
  </si>
  <si>
    <t xml:space="preserve">   أوسرد</t>
  </si>
  <si>
    <t xml:space="preserve">   واد الذهب </t>
  </si>
  <si>
    <t xml:space="preserve">أمهات </t>
  </si>
  <si>
    <t xml:space="preserve"> نسية المواليد </t>
  </si>
  <si>
    <t xml:space="preserve">المواليد </t>
  </si>
  <si>
    <t xml:space="preserve">     الــــــــــــــــولا د ا ت</t>
  </si>
  <si>
    <t xml:space="preserve"> سنة 2016</t>
  </si>
  <si>
    <t xml:space="preserve">متوفيات </t>
  </si>
  <si>
    <t>موتى</t>
  </si>
  <si>
    <t>أحياء</t>
  </si>
  <si>
    <t xml:space="preserve">بالعملية </t>
  </si>
  <si>
    <t>Mères</t>
  </si>
  <si>
    <t xml:space="preserve">Ratio </t>
  </si>
  <si>
    <t>Nés</t>
  </si>
  <si>
    <t>القيصرية</t>
  </si>
  <si>
    <t xml:space="preserve"> décédées</t>
  </si>
  <si>
    <t>Mort-nés</t>
  </si>
  <si>
    <t>vivants</t>
  </si>
  <si>
    <t>Césarienne</t>
  </si>
  <si>
    <t>nés</t>
  </si>
  <si>
    <t xml:space="preserve">% </t>
  </si>
  <si>
    <t>(1) Englobe les accouchements au sein des formations de soins de santé</t>
  </si>
  <si>
    <t xml:space="preserve">(1)  تشمل الولادات المسجلة بمؤسسات العلاجات الصحة الأساسية. </t>
  </si>
  <si>
    <t xml:space="preserve">     de base et des maternités d'hôpitaux.</t>
  </si>
  <si>
    <t xml:space="preserve">       ودور الولادة بالمستشفيات. </t>
  </si>
  <si>
    <t>الحقن</t>
  </si>
  <si>
    <t>اللولب</t>
  </si>
  <si>
    <t xml:space="preserve">العازل </t>
  </si>
  <si>
    <t>الأقراص</t>
  </si>
  <si>
    <t>2016  سنة</t>
  </si>
  <si>
    <t>الطبي</t>
  </si>
  <si>
    <t>Injections</t>
  </si>
  <si>
    <t xml:space="preserve">     DIU</t>
  </si>
  <si>
    <t xml:space="preserve">  Condom</t>
  </si>
  <si>
    <t xml:space="preserve">    Pilules</t>
  </si>
  <si>
    <t>(1) Il s'agit des activités du programme national de la planification familiale.</t>
  </si>
  <si>
    <t>(1)  يتعلق الأمر بأنشطة البرنامج الوطني للتخطيط العائلي.</t>
  </si>
  <si>
    <t>DIU : Dispositif intra-utérin.</t>
  </si>
  <si>
    <t>االطبي</t>
  </si>
  <si>
    <t xml:space="preserve">  DIU : Dispositif intra-utérin</t>
  </si>
  <si>
    <t xml:space="preserve"> الأطــــفــــال دون السن 5</t>
  </si>
  <si>
    <t xml:space="preserve">     Enfants moins de 5 ans  </t>
  </si>
  <si>
    <t xml:space="preserve"> التلقيح </t>
  </si>
  <si>
    <r>
      <t>د.ك.س.ش</t>
    </r>
    <r>
      <rPr>
        <sz val="10"/>
        <rFont val="Times New Roman"/>
        <family val="1"/>
      </rPr>
      <t xml:space="preserve"> 3</t>
    </r>
  </si>
  <si>
    <r>
      <t>د.ك.س.ش</t>
    </r>
    <r>
      <rPr>
        <sz val="10"/>
        <rFont val="Times New Roman"/>
        <family val="1"/>
      </rPr>
      <t xml:space="preserve"> 2</t>
    </r>
  </si>
  <si>
    <r>
      <t>د.ك.س.ش</t>
    </r>
    <r>
      <rPr>
        <sz val="10"/>
        <rFont val="Times New Roman"/>
        <family val="1"/>
      </rPr>
      <t xml:space="preserve"> 1</t>
    </r>
  </si>
  <si>
    <t>الشلل</t>
  </si>
  <si>
    <t>التلقيح ضد السل</t>
  </si>
  <si>
    <t xml:space="preserve"> ضد الحصبة و الحميراء</t>
  </si>
  <si>
    <t>DTCP3</t>
  </si>
  <si>
    <t>DTCP2</t>
  </si>
  <si>
    <t>DTCP1</t>
  </si>
  <si>
    <t>Polio</t>
  </si>
  <si>
    <t>B.C.G</t>
  </si>
  <si>
    <r>
      <t>RR</t>
    </r>
    <r>
      <rPr>
        <b/>
        <sz val="10"/>
        <rFont val="Times New Roman"/>
        <family val="1"/>
      </rPr>
      <t>1</t>
    </r>
  </si>
  <si>
    <t xml:space="preserve"> 1: Le vaccin anti rougeole a été combiné avec le vaccin anti rubeole.</t>
  </si>
  <si>
    <t xml:space="preserve"> PNI: Programme National d'Immunisation  </t>
  </si>
  <si>
    <t>1:تم ادماج التلقيح ضد الحصبة مع التلقيح ضد الحميراء.</t>
  </si>
  <si>
    <t xml:space="preserve"> B.C.G : Bacille de Calmette et Guerin (vaccin anti-tuberculeux).</t>
  </si>
  <si>
    <t xml:space="preserve"> DTCP : Diphterie,Tétanos, Coqueluche, Poliomyélite (y compris hemophilus influenzae).</t>
  </si>
  <si>
    <t>د.ك.س.ش  : الدفتريا، الكزاز، السعال الديكي والشلل (يشمل المستحمية النزلية).</t>
  </si>
  <si>
    <t xml:space="preserve"> 'N.B: ne sont pas comprises les statistiques des campagnes nationales de vaccination.</t>
  </si>
  <si>
    <t xml:space="preserve"> ملاحظة : لايشمل إحصائيات الحملات الوطنية للتلقيح.</t>
  </si>
  <si>
    <t>زحـــار مستمر</t>
  </si>
  <si>
    <t>زحـــار</t>
  </si>
  <si>
    <t xml:space="preserve">          درجــة الاجــتـــفــــاف</t>
  </si>
  <si>
    <t xml:space="preserve"> سنة 2015</t>
  </si>
  <si>
    <t>Dysentérie</t>
  </si>
  <si>
    <t xml:space="preserve">             Degré de déshydratation   </t>
  </si>
  <si>
    <t>Persistante</t>
  </si>
  <si>
    <t>(ج)</t>
  </si>
  <si>
    <t>(ب)</t>
  </si>
  <si>
    <t>(أ)</t>
  </si>
  <si>
    <t xml:space="preserve">     (C)</t>
  </si>
  <si>
    <t xml:space="preserve">     (B)</t>
  </si>
  <si>
    <t xml:space="preserve">     (A)</t>
  </si>
  <si>
    <t>10 476</t>
  </si>
  <si>
    <t>-</t>
  </si>
  <si>
    <t>1 221</t>
  </si>
  <si>
    <t>2 201</t>
  </si>
  <si>
    <t>1 516</t>
  </si>
  <si>
    <t>2 267</t>
  </si>
  <si>
    <t>1 344</t>
  </si>
  <si>
    <t>8 095</t>
  </si>
  <si>
    <t>1 353</t>
  </si>
  <si>
    <t>2 214</t>
  </si>
  <si>
    <t>14 646</t>
  </si>
  <si>
    <t>2 845</t>
  </si>
  <si>
    <t>2 579</t>
  </si>
  <si>
    <t>9 617</t>
  </si>
  <si>
    <t>1 200</t>
  </si>
  <si>
    <t>2 600</t>
  </si>
  <si>
    <t>1 869</t>
  </si>
  <si>
    <t>1 673</t>
  </si>
  <si>
    <t>10 783</t>
  </si>
  <si>
    <t>4 450</t>
  </si>
  <si>
    <t>2 153</t>
  </si>
  <si>
    <t>1 581</t>
  </si>
  <si>
    <t>1 460</t>
  </si>
  <si>
    <t>1 139</t>
  </si>
  <si>
    <t>20 167</t>
  </si>
  <si>
    <t>1 171</t>
  </si>
  <si>
    <t>1 563</t>
  </si>
  <si>
    <t xml:space="preserve">   Al Fida Mers Sultan</t>
  </si>
  <si>
    <t xml:space="preserve">   الفداء مرس السلطان</t>
  </si>
  <si>
    <t>1 014</t>
  </si>
  <si>
    <t>1 987</t>
  </si>
  <si>
    <t>2 427</t>
  </si>
  <si>
    <t>2 075</t>
  </si>
  <si>
    <t>1 805</t>
  </si>
  <si>
    <t>2 095</t>
  </si>
  <si>
    <t>24 510</t>
  </si>
  <si>
    <t>2 465</t>
  </si>
  <si>
    <t>3 912</t>
  </si>
  <si>
    <t>4 677</t>
  </si>
  <si>
    <t>2 421</t>
  </si>
  <si>
    <t>5 147</t>
  </si>
  <si>
    <t>1 389</t>
  </si>
  <si>
    <t>3 122</t>
  </si>
  <si>
    <t>1 377</t>
  </si>
  <si>
    <t>6 790</t>
  </si>
  <si>
    <t>1 366</t>
  </si>
  <si>
    <t>1 663</t>
  </si>
  <si>
    <t>1 937</t>
  </si>
  <si>
    <t>1 553</t>
  </si>
  <si>
    <t>8 585</t>
  </si>
  <si>
    <t>1 201</t>
  </si>
  <si>
    <t>1 266</t>
  </si>
  <si>
    <t>1 071</t>
  </si>
  <si>
    <t>4 038</t>
  </si>
  <si>
    <t>1 028</t>
  </si>
  <si>
    <t>1 146</t>
  </si>
  <si>
    <t xml:space="preserve">   وادي الذهب </t>
  </si>
  <si>
    <t>1 238</t>
  </si>
  <si>
    <t>1 588</t>
  </si>
  <si>
    <t>116 327</t>
  </si>
  <si>
    <t xml:space="preserve"> PNLMD: Programme National de Lutte contre les Maladies Diarrhéiques.</t>
  </si>
  <si>
    <t xml:space="preserve"> (1) Enfants âgés de 0-11 mois.</t>
  </si>
  <si>
    <r>
      <t>(1)</t>
    </r>
    <r>
      <rPr>
        <sz val="10"/>
        <rFont val="Times New Roman"/>
        <family val="1"/>
      </rPr>
      <t xml:space="preserve"> الأطفال البالغ سنهم 0-11 شهر,</t>
    </r>
  </si>
  <si>
    <t xml:space="preserve">           </t>
  </si>
  <si>
    <t xml:space="preserve">أيام الإستشفاء  </t>
  </si>
  <si>
    <t>الدخول</t>
  </si>
  <si>
    <r>
      <t xml:space="preserve"> عدد الأسرة </t>
    </r>
    <r>
      <rPr>
        <vertAlign val="superscript"/>
        <sz val="10"/>
        <rFont val="Times New Roman"/>
        <family val="1"/>
      </rPr>
      <t>(1)</t>
    </r>
    <r>
      <rPr>
        <b/>
        <vertAlign val="superscript"/>
        <sz val="10"/>
        <rFont val="Times New Roman"/>
        <family val="1"/>
      </rPr>
      <t xml:space="preserve"> </t>
    </r>
  </si>
  <si>
    <t xml:space="preserve"> عدد المؤسسات </t>
  </si>
  <si>
    <t>Journées</t>
  </si>
  <si>
    <t>Admissions*</t>
  </si>
  <si>
    <t>Capacité (1)</t>
  </si>
  <si>
    <t>Nombre</t>
  </si>
  <si>
    <t>d'hospitalisation</t>
  </si>
  <si>
    <t>Fonctionnelle</t>
  </si>
  <si>
    <t>d'établissements</t>
  </si>
  <si>
    <t xml:space="preserve">   أنفا</t>
  </si>
  <si>
    <t>(*) Admissions en hospitalisation complète</t>
  </si>
  <si>
    <t xml:space="preserve"> (1) Capacité fonctionnelle : lits disponibles pour l'hospitalisation des malades.</t>
  </si>
  <si>
    <t>(1) الآسرة  المتواجدة لاستشفاء المرضى.</t>
  </si>
  <si>
    <t>مجال التناوب</t>
  </si>
  <si>
    <t>معدل التناوب</t>
  </si>
  <si>
    <t xml:space="preserve"> مـتوسط</t>
  </si>
  <si>
    <t xml:space="preserve"> مـتوسط  معـدل  </t>
  </si>
  <si>
    <t xml:space="preserve">  سنة 2015</t>
  </si>
  <si>
    <t>على الأسـرة (يوم)</t>
  </si>
  <si>
    <r>
      <t>على الأسـّرة</t>
    </r>
    <r>
      <rPr>
        <b/>
        <vertAlign val="superscript"/>
        <sz val="10"/>
        <rFont val="Times New Roman"/>
        <family val="1"/>
      </rPr>
      <t>(1)</t>
    </r>
  </si>
  <si>
    <t xml:space="preserve">مـدة الإقــامـة(يوم) </t>
  </si>
  <si>
    <t xml:space="preserve"> (%)  الإيـواء</t>
  </si>
  <si>
    <t>Intervalle de</t>
  </si>
  <si>
    <t xml:space="preserve">     Taux de</t>
  </si>
  <si>
    <t>Durée moyenne</t>
  </si>
  <si>
    <t xml:space="preserve">Taux moyen </t>
  </si>
  <si>
    <t xml:space="preserve"> rotation (jour)</t>
  </si>
  <si>
    <t xml:space="preserve"> rotation </t>
  </si>
  <si>
    <t xml:space="preserve"> de séjour (jour)</t>
  </si>
  <si>
    <t xml:space="preserve"> d'occupation</t>
  </si>
  <si>
    <r>
      <t xml:space="preserve"> des lits </t>
    </r>
    <r>
      <rPr>
        <b/>
        <vertAlign val="superscript"/>
        <sz val="10"/>
        <rFont val="Times New Roman"/>
        <family val="1"/>
      </rPr>
      <t xml:space="preserve">(1) </t>
    </r>
  </si>
  <si>
    <t>(%)</t>
  </si>
  <si>
    <r>
      <t xml:space="preserve"> des lits</t>
    </r>
    <r>
      <rPr>
        <b/>
        <vertAlign val="superscript"/>
        <sz val="10"/>
        <rFont val="Times New Roman"/>
        <family val="1"/>
      </rPr>
      <t xml:space="preserve"> (1)</t>
    </r>
    <r>
      <rPr>
        <b/>
        <sz val="10"/>
        <rFont val="Times New Roman"/>
        <family val="1"/>
      </rPr>
      <t xml:space="preserve"> </t>
    </r>
  </si>
  <si>
    <t>(1) Nombre moyen de malades</t>
  </si>
  <si>
    <r>
      <rPr>
        <sz val="8"/>
        <rFont val="Times New Roman"/>
        <family val="1"/>
      </rPr>
      <t>(1)</t>
    </r>
    <r>
      <rPr>
        <sz val="10"/>
        <rFont val="Times New Roman"/>
        <family val="1"/>
      </rPr>
      <t xml:space="preserve"> متوسط عدد المرضى.</t>
    </r>
  </si>
  <si>
    <t>مجموع الفحوصات</t>
  </si>
  <si>
    <t>مجموع الأطباء</t>
  </si>
  <si>
    <t xml:space="preserve">عدد المؤسسات </t>
  </si>
  <si>
    <t>Total de</t>
  </si>
  <si>
    <t>médecins</t>
  </si>
  <si>
    <t>266 925</t>
  </si>
  <si>
    <t>36 569</t>
  </si>
  <si>
    <t>28 867</t>
  </si>
  <si>
    <t>37 438</t>
  </si>
  <si>
    <t>18 624</t>
  </si>
  <si>
    <t>89 726</t>
  </si>
  <si>
    <t>34 622</t>
  </si>
  <si>
    <t>21 079</t>
  </si>
  <si>
    <t>245 107</t>
  </si>
  <si>
    <t>29 744</t>
  </si>
  <si>
    <t>14 985</t>
  </si>
  <si>
    <t>17 115</t>
  </si>
  <si>
    <t>12 435</t>
  </si>
  <si>
    <t>65 022</t>
  </si>
  <si>
    <t>15 300</t>
  </si>
  <si>
    <t>426 241</t>
  </si>
  <si>
    <t>96 186</t>
  </si>
  <si>
    <t>20 017</t>
  </si>
  <si>
    <t>8 176</t>
  </si>
  <si>
    <t>198 215</t>
  </si>
  <si>
    <t>18 007</t>
  </si>
  <si>
    <t>30 131</t>
  </si>
  <si>
    <t>23 340</t>
  </si>
  <si>
    <t>32 169</t>
  </si>
  <si>
    <t>567 591</t>
  </si>
  <si>
    <t>51 352</t>
  </si>
  <si>
    <t>36 799</t>
  </si>
  <si>
    <t>339 978</t>
  </si>
  <si>
    <t>63 757</t>
  </si>
  <si>
    <t>30 209</t>
  </si>
  <si>
    <t>9 054</t>
  </si>
  <si>
    <t>36 442</t>
  </si>
  <si>
    <t>165 838</t>
  </si>
  <si>
    <t>17 562</t>
  </si>
  <si>
    <t>62 668</t>
  </si>
  <si>
    <t>11 543</t>
  </si>
  <si>
    <t>21 101</t>
  </si>
  <si>
    <t>846 996</t>
  </si>
  <si>
    <t>1 224</t>
  </si>
  <si>
    <t>355 537</t>
  </si>
  <si>
    <t>104 572</t>
  </si>
  <si>
    <t>162 464</t>
  </si>
  <si>
    <t>44 189</t>
  </si>
  <si>
    <t>53 114</t>
  </si>
  <si>
    <t>(1) Il s'git des consultations médicales prodiguées par des médecins spécialistes</t>
  </si>
  <si>
    <r>
      <rPr>
        <sz val="8"/>
        <rFont val="Times New Roman"/>
        <family val="1"/>
      </rPr>
      <t xml:space="preserve"> (1)</t>
    </r>
    <r>
      <rPr>
        <sz val="10"/>
        <rFont val="Times New Roman"/>
        <family val="1"/>
      </rPr>
      <t xml:space="preserve"> يتعلق الأمر بالفحوصات الطبية المقدمة من طرف أطباء اختصاصيين </t>
    </r>
  </si>
  <si>
    <t xml:space="preserve">      aux malades non hospitalisés.</t>
  </si>
  <si>
    <t>Source : Ministère de la Santé.</t>
  </si>
  <si>
    <t xml:space="preserve">الكيمياء </t>
  </si>
  <si>
    <t>علم أصناف</t>
  </si>
  <si>
    <t xml:space="preserve">علم تحصين </t>
  </si>
  <si>
    <t xml:space="preserve">علم  </t>
  </si>
  <si>
    <t xml:space="preserve">علم </t>
  </si>
  <si>
    <t xml:space="preserve">  سنة  2015</t>
  </si>
  <si>
    <t>Nombre de cas traités</t>
  </si>
  <si>
    <t>والبيولوجيا</t>
  </si>
  <si>
    <t>الدموي</t>
  </si>
  <si>
    <t>المصول</t>
  </si>
  <si>
    <t xml:space="preserve">الطفيليات </t>
  </si>
  <si>
    <t>البكترلوجيا</t>
  </si>
  <si>
    <t>عدد الحالات  المعالجة</t>
  </si>
  <si>
    <t xml:space="preserve">    Chimie et</t>
  </si>
  <si>
    <t>Hématologie</t>
  </si>
  <si>
    <t xml:space="preserve"> Immuno-</t>
  </si>
  <si>
    <t xml:space="preserve"> Para-</t>
  </si>
  <si>
    <t xml:space="preserve"> Bacté-</t>
  </si>
  <si>
    <t xml:space="preserve">    biologie </t>
  </si>
  <si>
    <t>et</t>
  </si>
  <si>
    <t>sérologie</t>
  </si>
  <si>
    <t>sitologie</t>
  </si>
  <si>
    <t>riologie</t>
  </si>
  <si>
    <t xml:space="preserve"> (Biochimie)</t>
  </si>
  <si>
    <t>transfusion</t>
  </si>
  <si>
    <t>515 904</t>
  </si>
  <si>
    <t>289 557</t>
  </si>
  <si>
    <t>165 770</t>
  </si>
  <si>
    <t>51 248</t>
  </si>
  <si>
    <t>8 588</t>
  </si>
  <si>
    <t>120 981</t>
  </si>
  <si>
    <t>63 196</t>
  </si>
  <si>
    <t>44 793</t>
  </si>
  <si>
    <t>9 815</t>
  </si>
  <si>
    <t>2 863</t>
  </si>
  <si>
    <t>44 464</t>
  </si>
  <si>
    <t>26 409</t>
  </si>
  <si>
    <t>14 105</t>
  </si>
  <si>
    <t>3 808</t>
  </si>
  <si>
    <t>104 107</t>
  </si>
  <si>
    <t>78 160</t>
  </si>
  <si>
    <t>20 361</t>
  </si>
  <si>
    <t>5 421</t>
  </si>
  <si>
    <t>20 928</t>
  </si>
  <si>
    <t>13 971</t>
  </si>
  <si>
    <t>2 130</t>
  </si>
  <si>
    <t>145 093</t>
  </si>
  <si>
    <t>72 482</t>
  </si>
  <si>
    <t>51 453</t>
  </si>
  <si>
    <t>16 210</t>
  </si>
  <si>
    <t>4 803</t>
  </si>
  <si>
    <t>25 352</t>
  </si>
  <si>
    <t>9 281</t>
  </si>
  <si>
    <t>11 480</t>
  </si>
  <si>
    <t>3 856</t>
  </si>
  <si>
    <t>54 979</t>
  </si>
  <si>
    <t>26 058</t>
  </si>
  <si>
    <t>18 901</t>
  </si>
  <si>
    <t>10 008</t>
  </si>
  <si>
    <t>754 792</t>
  </si>
  <si>
    <t>407 464</t>
  </si>
  <si>
    <t>299 988</t>
  </si>
  <si>
    <t>36 862</t>
  </si>
  <si>
    <t>1 241</t>
  </si>
  <si>
    <t>9 237</t>
  </si>
  <si>
    <t>53 517</t>
  </si>
  <si>
    <t>29 884</t>
  </si>
  <si>
    <t>15 047</t>
  </si>
  <si>
    <t>8 586</t>
  </si>
  <si>
    <t>51 263</t>
  </si>
  <si>
    <t>30 400</t>
  </si>
  <si>
    <t>17 829</t>
  </si>
  <si>
    <t>1 736</t>
  </si>
  <si>
    <t>1 111</t>
  </si>
  <si>
    <t>57 660</t>
  </si>
  <si>
    <t>29 550</t>
  </si>
  <si>
    <t>23 250</t>
  </si>
  <si>
    <t>47 194</t>
  </si>
  <si>
    <t>28 243</t>
  </si>
  <si>
    <t>15 697</t>
  </si>
  <si>
    <t>3 168</t>
  </si>
  <si>
    <t>168 938</t>
  </si>
  <si>
    <t>49 135</t>
  </si>
  <si>
    <t>111 374</t>
  </si>
  <si>
    <t>6 258</t>
  </si>
  <si>
    <t>2 141</t>
  </si>
  <si>
    <t>361 520</t>
  </si>
  <si>
    <t>233 609</t>
  </si>
  <si>
    <t>110 936</t>
  </si>
  <si>
    <t>10 052</t>
  </si>
  <si>
    <t>1 024</t>
  </si>
  <si>
    <t>5 899</t>
  </si>
  <si>
    <t>14 700</t>
  </si>
  <si>
    <t>6 643</t>
  </si>
  <si>
    <t>5 855</t>
  </si>
  <si>
    <t>2 202</t>
  </si>
  <si>
    <t>2 201 545</t>
  </si>
  <si>
    <t>1 479 771</t>
  </si>
  <si>
    <t>541 651</t>
  </si>
  <si>
    <t>143 088</t>
  </si>
  <si>
    <t>36 384</t>
  </si>
  <si>
    <t>161 972</t>
  </si>
  <si>
    <t>99 118</t>
  </si>
  <si>
    <t>39 537</t>
  </si>
  <si>
    <t>20 203</t>
  </si>
  <si>
    <t>2 786</t>
  </si>
  <si>
    <t>55 636</t>
  </si>
  <si>
    <t>28 383</t>
  </si>
  <si>
    <t>23 017</t>
  </si>
  <si>
    <t>4 234</t>
  </si>
  <si>
    <t>22 877</t>
  </si>
  <si>
    <t>13 111</t>
  </si>
  <si>
    <t>6 945</t>
  </si>
  <si>
    <t>2 821</t>
  </si>
  <si>
    <t>1 630 317</t>
  </si>
  <si>
    <t>1 163 369</t>
  </si>
  <si>
    <t>344 254</t>
  </si>
  <si>
    <t>91 417</t>
  </si>
  <si>
    <t>31 235</t>
  </si>
  <si>
    <t>61 771</t>
  </si>
  <si>
    <t>35 404</t>
  </si>
  <si>
    <t>16 748</t>
  </si>
  <si>
    <t>8 287</t>
  </si>
  <si>
    <t>1 276</t>
  </si>
  <si>
    <t>100 877</t>
  </si>
  <si>
    <t>66 038</t>
  </si>
  <si>
    <t>26 262</t>
  </si>
  <si>
    <t>7 267</t>
  </si>
  <si>
    <t>1 087</t>
  </si>
  <si>
    <t>84 115</t>
  </si>
  <si>
    <t>49 001</t>
  </si>
  <si>
    <t>27 011</t>
  </si>
  <si>
    <t>8 103</t>
  </si>
  <si>
    <t>83 980</t>
  </si>
  <si>
    <t>25 347</t>
  </si>
  <si>
    <t>57 877</t>
  </si>
  <si>
    <t>3 150 855</t>
  </si>
  <si>
    <t>1 998 365</t>
  </si>
  <si>
    <t>994 952</t>
  </si>
  <si>
    <t>59 197</t>
  </si>
  <si>
    <t>16 441</t>
  </si>
  <si>
    <t>81 900</t>
  </si>
  <si>
    <t>50 857</t>
  </si>
  <si>
    <t>25 116</t>
  </si>
  <si>
    <t>16 773</t>
  </si>
  <si>
    <t>7 714</t>
  </si>
  <si>
    <t>1 223</t>
  </si>
  <si>
    <t>363 710</t>
  </si>
  <si>
    <t>146 939</t>
  </si>
  <si>
    <t>204 633</t>
  </si>
  <si>
    <t>12 126</t>
  </si>
  <si>
    <t>2 331 168</t>
  </si>
  <si>
    <t>1 626 585</t>
  </si>
  <si>
    <t>606 474</t>
  </si>
  <si>
    <t>1 703</t>
  </si>
  <si>
    <t>15 836</t>
  </si>
  <si>
    <t>80 570</t>
  </si>
  <si>
    <t>106 876</t>
  </si>
  <si>
    <t>42 426</t>
  </si>
  <si>
    <t>57 399</t>
  </si>
  <si>
    <t>6 477</t>
  </si>
  <si>
    <t>65 438</t>
  </si>
  <si>
    <t>28 056</t>
  </si>
  <si>
    <t>26 127</t>
  </si>
  <si>
    <t>11 160</t>
  </si>
  <si>
    <t>58 300</t>
  </si>
  <si>
    <t>39 570</t>
  </si>
  <si>
    <t>11 126</t>
  </si>
  <si>
    <t>7 604</t>
  </si>
  <si>
    <t>174 506</t>
  </si>
  <si>
    <t>89 673</t>
  </si>
  <si>
    <t>72 420</t>
  </si>
  <si>
    <t>12 413</t>
  </si>
  <si>
    <t>969 529</t>
  </si>
  <si>
    <t>442 542</t>
  </si>
  <si>
    <t>417 739</t>
  </si>
  <si>
    <t>88 874</t>
  </si>
  <si>
    <t>4 198</t>
  </si>
  <si>
    <t>16 176</t>
  </si>
  <si>
    <t>63 850</t>
  </si>
  <si>
    <t>32 590</t>
  </si>
  <si>
    <t>23 443</t>
  </si>
  <si>
    <t>7 817</t>
  </si>
  <si>
    <t>392 118</t>
  </si>
  <si>
    <t>152 131</t>
  </si>
  <si>
    <t>198 635</t>
  </si>
  <si>
    <t>39 006</t>
  </si>
  <si>
    <t>1 797</t>
  </si>
  <si>
    <t>105 647</t>
  </si>
  <si>
    <t>33 795</t>
  </si>
  <si>
    <t>63 167</t>
  </si>
  <si>
    <t>8 685</t>
  </si>
  <si>
    <t>185 755</t>
  </si>
  <si>
    <t>82 409</t>
  </si>
  <si>
    <t>69 715</t>
  </si>
  <si>
    <t>17 113</t>
  </si>
  <si>
    <t>3 411</t>
  </si>
  <si>
    <t>13 107</t>
  </si>
  <si>
    <t>222 159</t>
  </si>
  <si>
    <t>141 617</t>
  </si>
  <si>
    <t>62 779</t>
  </si>
  <si>
    <t>16 253</t>
  </si>
  <si>
    <t>1 272</t>
  </si>
  <si>
    <t xml:space="preserve">                      Chimie et</t>
  </si>
  <si>
    <t xml:space="preserve">                    Hématologie</t>
  </si>
  <si>
    <t xml:space="preserve">        Immuno-</t>
  </si>
  <si>
    <t xml:space="preserve">    sérologie</t>
  </si>
  <si>
    <t xml:space="preserve">                     (Biochimie)</t>
  </si>
  <si>
    <t xml:space="preserve">                    transfusion</t>
  </si>
  <si>
    <t>1 244 654</t>
  </si>
  <si>
    <t>745 553</t>
  </si>
  <si>
    <t>330 504</t>
  </si>
  <si>
    <t>144 864</t>
  </si>
  <si>
    <t>4 683</t>
  </si>
  <si>
    <t>19 050</t>
  </si>
  <si>
    <t>73 144</t>
  </si>
  <si>
    <t>52 719</t>
  </si>
  <si>
    <t>14 356</t>
  </si>
  <si>
    <t>5 633</t>
  </si>
  <si>
    <t>51 748</t>
  </si>
  <si>
    <t>23 845</t>
  </si>
  <si>
    <t>16 411</t>
  </si>
  <si>
    <t>11 492</t>
  </si>
  <si>
    <t>230 572</t>
  </si>
  <si>
    <t>124 118</t>
  </si>
  <si>
    <t>73 809</t>
  </si>
  <si>
    <t>15 400</t>
  </si>
  <si>
    <t>3 680</t>
  </si>
  <si>
    <t>13 565</t>
  </si>
  <si>
    <t>105 258</t>
  </si>
  <si>
    <t>73 160</t>
  </si>
  <si>
    <t>26 178</t>
  </si>
  <si>
    <t>5 822</t>
  </si>
  <si>
    <t>91 713</t>
  </si>
  <si>
    <t>62 674</t>
  </si>
  <si>
    <t>20 013</t>
  </si>
  <si>
    <t>9 026</t>
  </si>
  <si>
    <t>38 181</t>
  </si>
  <si>
    <t>24 500</t>
  </si>
  <si>
    <t>8 968</t>
  </si>
  <si>
    <t>4 713</t>
  </si>
  <si>
    <t>52 238</t>
  </si>
  <si>
    <t>26 222</t>
  </si>
  <si>
    <t>19 627</t>
  </si>
  <si>
    <t>6 389</t>
  </si>
  <si>
    <t>61 654</t>
  </si>
  <si>
    <t>36 276</t>
  </si>
  <si>
    <t>18 640</t>
  </si>
  <si>
    <t>6 738</t>
  </si>
  <si>
    <t>73 218</t>
  </si>
  <si>
    <t>39 922</t>
  </si>
  <si>
    <t>24 688</t>
  </si>
  <si>
    <t>8 394</t>
  </si>
  <si>
    <t>80 930</t>
  </si>
  <si>
    <t>45 273</t>
  </si>
  <si>
    <t>20 106</t>
  </si>
  <si>
    <t>15 551</t>
  </si>
  <si>
    <t>143 018</t>
  </si>
  <si>
    <t>89 239</t>
  </si>
  <si>
    <t>32 233</t>
  </si>
  <si>
    <t>18 685</t>
  </si>
  <si>
    <t>2 714</t>
  </si>
  <si>
    <t>36 081</t>
  </si>
  <si>
    <t>20 343</t>
  </si>
  <si>
    <t>8 677</t>
  </si>
  <si>
    <t>7 061</t>
  </si>
  <si>
    <t>44 614</t>
  </si>
  <si>
    <t>31 995</t>
  </si>
  <si>
    <t>11 616</t>
  </si>
  <si>
    <t>1 003</t>
  </si>
  <si>
    <t>109 707</t>
  </si>
  <si>
    <t>60 300</t>
  </si>
  <si>
    <t>24 309</t>
  </si>
  <si>
    <t>22 219</t>
  </si>
  <si>
    <t>2 320</t>
  </si>
  <si>
    <t>52 578</t>
  </si>
  <si>
    <t>34 967</t>
  </si>
  <si>
    <t>10 873</t>
  </si>
  <si>
    <t>879 578</t>
  </si>
  <si>
    <t>576 452</t>
  </si>
  <si>
    <t>227 203</t>
  </si>
  <si>
    <t>58 340</t>
  </si>
  <si>
    <t>17 035</t>
  </si>
  <si>
    <t>33 115</t>
  </si>
  <si>
    <t>16 613</t>
  </si>
  <si>
    <t>11 897</t>
  </si>
  <si>
    <t>4 605</t>
  </si>
  <si>
    <t>36 744</t>
  </si>
  <si>
    <t>18 760</t>
  </si>
  <si>
    <t>12 824</t>
  </si>
  <si>
    <t>5 160</t>
  </si>
  <si>
    <t>142 952</t>
  </si>
  <si>
    <t>79 372</t>
  </si>
  <si>
    <t>42 024</t>
  </si>
  <si>
    <t>20 294</t>
  </si>
  <si>
    <t>1 043</t>
  </si>
  <si>
    <t>42 832</t>
  </si>
  <si>
    <t>26 895</t>
  </si>
  <si>
    <t>12 595</t>
  </si>
  <si>
    <t>3 342</t>
  </si>
  <si>
    <t>492 219</t>
  </si>
  <si>
    <t>358 542</t>
  </si>
  <si>
    <t>106 555</t>
  </si>
  <si>
    <t>11 124</t>
  </si>
  <si>
    <t>15 751</t>
  </si>
  <si>
    <t>52 292</t>
  </si>
  <si>
    <t>28 549</t>
  </si>
  <si>
    <t>19 024</t>
  </si>
  <si>
    <t>4 637</t>
  </si>
  <si>
    <t>56 677</t>
  </si>
  <si>
    <t>33 718</t>
  </si>
  <si>
    <t>14 529</t>
  </si>
  <si>
    <t>8 189</t>
  </si>
  <si>
    <t>22 747</t>
  </si>
  <si>
    <t>14 003</t>
  </si>
  <si>
    <t>7 755</t>
  </si>
  <si>
    <t>390 814</t>
  </si>
  <si>
    <t>187 798</t>
  </si>
  <si>
    <t>171 742</t>
  </si>
  <si>
    <t>26 115</t>
  </si>
  <si>
    <t>1 515</t>
  </si>
  <si>
    <t>3 644</t>
  </si>
  <si>
    <t>144 601</t>
  </si>
  <si>
    <t>73 918</t>
  </si>
  <si>
    <t>58 523</t>
  </si>
  <si>
    <t>9 873</t>
  </si>
  <si>
    <t>2 238</t>
  </si>
  <si>
    <t>27 715</t>
  </si>
  <si>
    <t>13 128</t>
  </si>
  <si>
    <t>10 205</t>
  </si>
  <si>
    <t>4 382</t>
  </si>
  <si>
    <t>146 754</t>
  </si>
  <si>
    <t>78 846</t>
  </si>
  <si>
    <t>58 180</t>
  </si>
  <si>
    <t>6 856</t>
  </si>
  <si>
    <t>1 466</t>
  </si>
  <si>
    <t>1 406</t>
  </si>
  <si>
    <t>49 830</t>
  </si>
  <si>
    <t>9 777</t>
  </si>
  <si>
    <t>36 287</t>
  </si>
  <si>
    <t>3 766</t>
  </si>
  <si>
    <t>21 914</t>
  </si>
  <si>
    <t>12 129</t>
  </si>
  <si>
    <t>8 547</t>
  </si>
  <si>
    <t>549 470</t>
  </si>
  <si>
    <t>285 845</t>
  </si>
  <si>
    <t>218 016</t>
  </si>
  <si>
    <t>44 006</t>
  </si>
  <si>
    <t>1 500</t>
  </si>
  <si>
    <t>131 796</t>
  </si>
  <si>
    <t>83 590</t>
  </si>
  <si>
    <t>37 176</t>
  </si>
  <si>
    <t>9 728</t>
  </si>
  <si>
    <t>1 199</t>
  </si>
  <si>
    <t>60 982</t>
  </si>
  <si>
    <t>32 426</t>
  </si>
  <si>
    <t>19 793</t>
  </si>
  <si>
    <t>8 763</t>
  </si>
  <si>
    <t>72 498</t>
  </si>
  <si>
    <t>49 045</t>
  </si>
  <si>
    <t>21 539</t>
  </si>
  <si>
    <t>1 827</t>
  </si>
  <si>
    <t>209 519</t>
  </si>
  <si>
    <t>85 321</t>
  </si>
  <si>
    <t>109 936</t>
  </si>
  <si>
    <t>14 048</t>
  </si>
  <si>
    <t>32 267</t>
  </si>
  <si>
    <t>11 255</t>
  </si>
  <si>
    <t>17 137</t>
  </si>
  <si>
    <t>3 875</t>
  </si>
  <si>
    <t>42 408</t>
  </si>
  <si>
    <t>24 208</t>
  </si>
  <si>
    <t>5 765</t>
  </si>
  <si>
    <t>165 627</t>
  </si>
  <si>
    <t>87 983</t>
  </si>
  <si>
    <t>55 676</t>
  </si>
  <si>
    <t>21 103</t>
  </si>
  <si>
    <t>5 524</t>
  </si>
  <si>
    <t>2 849</t>
  </si>
  <si>
    <t>2 675</t>
  </si>
  <si>
    <t>78 588</t>
  </si>
  <si>
    <t>36 530</t>
  </si>
  <si>
    <t>31 687</t>
  </si>
  <si>
    <t>10 366</t>
  </si>
  <si>
    <t>30 019</t>
  </si>
  <si>
    <t>19 812</t>
  </si>
  <si>
    <t>7 802</t>
  </si>
  <si>
    <t>2 405</t>
  </si>
  <si>
    <t>51 496</t>
  </si>
  <si>
    <t>28 792</t>
  </si>
  <si>
    <t>13 512</t>
  </si>
  <si>
    <t>8 332</t>
  </si>
  <si>
    <t>261 655</t>
  </si>
  <si>
    <t>95 917</t>
  </si>
  <si>
    <t>147 805</t>
  </si>
  <si>
    <t>17 334</t>
  </si>
  <si>
    <t>26 691</t>
  </si>
  <si>
    <t>15 230</t>
  </si>
  <si>
    <t>5 861</t>
  </si>
  <si>
    <t>5 600</t>
  </si>
  <si>
    <t>29 425</t>
  </si>
  <si>
    <t>16 348</t>
  </si>
  <si>
    <t>8 458</t>
  </si>
  <si>
    <t>4 103</t>
  </si>
  <si>
    <t>205 539</t>
  </si>
  <si>
    <t>64 339</t>
  </si>
  <si>
    <t>133 486</t>
  </si>
  <si>
    <t>7 631</t>
  </si>
  <si>
    <t>60 429</t>
  </si>
  <si>
    <t>28 252</t>
  </si>
  <si>
    <t>26 117</t>
  </si>
  <si>
    <t>5 897</t>
  </si>
  <si>
    <t>11 144 852</t>
  </si>
  <si>
    <t>6 625 499</t>
  </si>
  <si>
    <t>3 597 163</t>
  </si>
  <si>
    <t>696 928</t>
  </si>
  <si>
    <t>30 671</t>
  </si>
  <si>
    <t>194 591</t>
  </si>
  <si>
    <t>التهاب السحايا</t>
  </si>
  <si>
    <t xml:space="preserve"> كباد حموي </t>
  </si>
  <si>
    <t>حمى</t>
  </si>
  <si>
    <t xml:space="preserve">داء </t>
  </si>
  <si>
    <t>الكزاز</t>
  </si>
  <si>
    <t>السعال</t>
  </si>
  <si>
    <t>الحصبة</t>
  </si>
  <si>
    <t xml:space="preserve">Nombre de cas signalés </t>
  </si>
  <si>
    <t xml:space="preserve">  Méningite </t>
  </si>
  <si>
    <t xml:space="preserve"> Hépatite</t>
  </si>
  <si>
    <t>التفويد</t>
  </si>
  <si>
    <t>السل</t>
  </si>
  <si>
    <t>الديكي</t>
  </si>
  <si>
    <t>عدد الحالات المصرح بها</t>
  </si>
  <si>
    <t xml:space="preserve">  Virale</t>
  </si>
  <si>
    <t xml:space="preserve"> Typhoïde</t>
  </si>
  <si>
    <t>Tuber-</t>
  </si>
  <si>
    <t xml:space="preserve"> Tétanos</t>
  </si>
  <si>
    <t xml:space="preserve"> Coque-</t>
  </si>
  <si>
    <t>Rougeole</t>
  </si>
  <si>
    <t>culose</t>
  </si>
  <si>
    <t xml:space="preserve"> luche</t>
  </si>
  <si>
    <t>4 753</t>
  </si>
  <si>
    <t>1 420</t>
  </si>
  <si>
    <t xml:space="preserve"> -</t>
  </si>
  <si>
    <t>3 763</t>
  </si>
  <si>
    <t>4 938</t>
  </si>
  <si>
    <t>1 417</t>
  </si>
  <si>
    <t>7 719</t>
  </si>
  <si>
    <t>2 324</t>
  </si>
  <si>
    <t>1 770</t>
  </si>
  <si>
    <t xml:space="preserve">    أوسرد</t>
  </si>
  <si>
    <t>28 955</t>
  </si>
  <si>
    <t>Fès - Meknès</t>
  </si>
  <si>
    <t xml:space="preserve">Boulemane </t>
  </si>
  <si>
    <t xml:space="preserve">El Hajeb </t>
  </si>
  <si>
    <t>Fès</t>
  </si>
  <si>
    <t xml:space="preserve">Ifrane </t>
  </si>
  <si>
    <t xml:space="preserve">Moulay Yacoub </t>
  </si>
  <si>
    <t xml:space="preserve">       Centres de santé ruraux </t>
  </si>
  <si>
    <t xml:space="preserve">  Al Hoceima</t>
  </si>
  <si>
    <t xml:space="preserve">  Mdiq-Fnideq</t>
  </si>
  <si>
    <t xml:space="preserve">  Tanger Assilah</t>
  </si>
  <si>
    <t xml:space="preserve">  Tetouan</t>
  </si>
  <si>
    <t xml:space="preserve">  El Hajeb</t>
  </si>
  <si>
    <t xml:space="preserve">  Fes</t>
  </si>
  <si>
    <t xml:space="preserve">  Ifrane</t>
  </si>
  <si>
    <t xml:space="preserve">  Meknes</t>
  </si>
  <si>
    <t xml:space="preserve">  Moulay Yacoub</t>
  </si>
  <si>
    <t xml:space="preserve">  Boulemane</t>
  </si>
  <si>
    <t xml:space="preserve">        الشبكة المندمجة للعلاجات الطبية الاستعجالية، شبكة المؤسسات</t>
  </si>
  <si>
    <t>عمومي</t>
  </si>
  <si>
    <t>Public</t>
  </si>
  <si>
    <t xml:space="preserve">الـفحـوصات الطـبــيـة                </t>
  </si>
  <si>
    <t xml:space="preserve">               Consultations médicales</t>
  </si>
  <si>
    <t>حضري</t>
  </si>
  <si>
    <t>قروي</t>
  </si>
  <si>
    <t>Urbain</t>
  </si>
  <si>
    <t>Rural</t>
  </si>
  <si>
    <t xml:space="preserve">   Aousserd </t>
  </si>
  <si>
    <t>الفحوصات الصحية قبل الولادة</t>
  </si>
  <si>
    <t xml:space="preserve">consultations prénatales </t>
  </si>
  <si>
    <t xml:space="preserve">13-12 الفحوصات الصحية قبل الولادة حسب المكان </t>
  </si>
  <si>
    <t xml:space="preserve">           و حسب الإقليم (أوالعمالة) </t>
  </si>
  <si>
    <r>
      <t xml:space="preserve">(1) </t>
    </r>
    <r>
      <rPr>
        <sz val="10"/>
        <rFont val="Times New Roman"/>
        <family val="1"/>
      </rPr>
      <t>يشمل أطباء القطاع العام فقط</t>
    </r>
  </si>
  <si>
    <t xml:space="preserve">(1)  il englobe que les medecins du secteur public </t>
  </si>
  <si>
    <t>Al Hoceima</t>
  </si>
  <si>
    <t xml:space="preserve"> Kénitra</t>
  </si>
  <si>
    <t xml:space="preserve">Tanger </t>
  </si>
  <si>
    <t>Safi</t>
  </si>
  <si>
    <t xml:space="preserve">Oued </t>
  </si>
  <si>
    <t>Tafilalet</t>
  </si>
  <si>
    <t>Settat</t>
  </si>
  <si>
    <t>Khénifra</t>
  </si>
  <si>
    <t xml:space="preserve"> Source :  Ministère de la Santé </t>
  </si>
  <si>
    <t>المصدر: وزارة الصحة</t>
  </si>
  <si>
    <t>الأطباء الاختصاصيون</t>
  </si>
  <si>
    <t xml:space="preserve">   آسفي</t>
  </si>
  <si>
    <t xml:space="preserve">   إنزكان ايت ملول</t>
  </si>
  <si>
    <t xml:space="preserve">   الدار البيضاء </t>
  </si>
  <si>
    <t xml:space="preserve">   الدار البيضاء</t>
  </si>
  <si>
    <t xml:space="preserve">  إنزكان ايت ملول</t>
  </si>
  <si>
    <t>إفران</t>
  </si>
  <si>
    <t xml:space="preserve">       للمرضى غيرالخاضعين للاستشفاء.</t>
  </si>
  <si>
    <t xml:space="preserve">Etablissements de soins de santé primaires </t>
  </si>
  <si>
    <t>selon la province (ou la préfecture) : public</t>
  </si>
  <si>
    <t>مؤسسات الرعاية الصحية الأولية</t>
  </si>
  <si>
    <t>حسب الإقليم (أوالعمالة) : عمومي</t>
  </si>
  <si>
    <t>Formations de soins de santé primaires</t>
  </si>
  <si>
    <r>
      <t xml:space="preserve">selon la province (ou la préfecture) : public </t>
    </r>
    <r>
      <rPr>
        <sz val="10"/>
        <rFont val="Times New Roman"/>
        <family val="1"/>
      </rPr>
      <t>(suite)</t>
    </r>
    <r>
      <rPr>
        <sz val="9"/>
        <rFont val="Times New Roman"/>
        <family val="1"/>
      </rPr>
      <t xml:space="preserve"> </t>
    </r>
  </si>
  <si>
    <r>
      <t>حسب الإقليم (أوالعمالة) : عمومي</t>
    </r>
    <r>
      <rPr>
        <sz val="11"/>
        <rFont val="Times New Roman"/>
        <family val="1"/>
      </rPr>
      <t xml:space="preserve">(تابع) </t>
    </r>
  </si>
  <si>
    <t>Hôpitaux selon la province</t>
  </si>
  <si>
    <r>
      <t>(ou la préfecture) : public</t>
    </r>
    <r>
      <rPr>
        <sz val="10"/>
        <rFont val="Times New Roman"/>
        <family val="1"/>
      </rPr>
      <t xml:space="preserve"> </t>
    </r>
  </si>
  <si>
    <t xml:space="preserve">المستشفيات حسب الإقليم </t>
  </si>
  <si>
    <t>(أوالعمالة) : عمومي</t>
  </si>
  <si>
    <r>
      <t>(ou la préfecture) : public</t>
    </r>
    <r>
      <rPr>
        <sz val="10"/>
        <rFont val="Times New Roman"/>
        <family val="1"/>
      </rPr>
      <t xml:space="preserve">  (suite) </t>
    </r>
  </si>
  <si>
    <r>
      <t xml:space="preserve">(أوالعمالة) : عمومي </t>
    </r>
    <r>
      <rPr>
        <sz val="11"/>
        <rFont val="Times New Roman"/>
        <family val="1"/>
      </rPr>
      <t>(تابع)</t>
    </r>
  </si>
  <si>
    <t>Lits existants des hôpitaux</t>
  </si>
  <si>
    <t>publics selon la province (ou la préfecture)</t>
  </si>
  <si>
    <r>
      <rPr>
        <b/>
        <sz val="16"/>
        <rFont val="Times New Roman"/>
        <family val="1"/>
      </rPr>
      <t>عدد الأسّرة المتوفرة بالمستشفيات</t>
    </r>
    <r>
      <rPr>
        <b/>
        <sz val="12"/>
        <rFont val="Times New Roman"/>
        <family val="1"/>
      </rPr>
      <t xml:space="preserve"> </t>
    </r>
    <r>
      <rPr>
        <b/>
        <sz val="16"/>
        <rFont val="Times New Roman"/>
        <family val="1"/>
      </rPr>
      <t xml:space="preserve"> </t>
    </r>
  </si>
  <si>
    <t xml:space="preserve">العمومية حسب الإقليم (أوالعمالة) </t>
  </si>
  <si>
    <r>
      <t xml:space="preserve">publics selon la province (ou la préfecture) </t>
    </r>
    <r>
      <rPr>
        <sz val="14"/>
        <rFont val="Times New Roman"/>
        <family val="1"/>
      </rPr>
      <t xml:space="preserve"> (suite)</t>
    </r>
    <r>
      <rPr>
        <b/>
        <sz val="14"/>
        <rFont val="Times New Roman"/>
        <family val="1"/>
      </rPr>
      <t xml:space="preserve"> </t>
    </r>
  </si>
  <si>
    <r>
      <t xml:space="preserve">العمومية حسب الإقليم (أوالعمالة)  </t>
    </r>
    <r>
      <rPr>
        <sz val="16"/>
        <rFont val="Times New Roman"/>
        <family val="1"/>
      </rPr>
      <t>(تابع)</t>
    </r>
  </si>
  <si>
    <t xml:space="preserve">Répartition des Médecins </t>
  </si>
  <si>
    <r>
      <t xml:space="preserve">selon la spécialité et la région </t>
    </r>
    <r>
      <rPr>
        <sz val="10"/>
        <rFont val="Times New Roman"/>
        <family val="1"/>
      </rPr>
      <t>(1)</t>
    </r>
    <r>
      <rPr>
        <sz val="8"/>
        <rFont val="Times New Roman"/>
        <family val="1"/>
      </rPr>
      <t xml:space="preserve"> </t>
    </r>
    <r>
      <rPr>
        <sz val="10"/>
        <rFont val="Times New Roman"/>
        <family val="1"/>
        <charset val="178"/>
      </rPr>
      <t/>
    </r>
  </si>
  <si>
    <r>
      <t>توزيع الأ</t>
    </r>
    <r>
      <rPr>
        <b/>
        <sz val="16"/>
        <rFont val="Times New Roman"/>
        <family val="1"/>
      </rPr>
      <t>طباء</t>
    </r>
  </si>
  <si>
    <r>
      <t xml:space="preserve">حسب الاختصاص والجهة </t>
    </r>
    <r>
      <rPr>
        <sz val="11"/>
        <rFont val="Times New Roman"/>
        <family val="1"/>
      </rPr>
      <t>(1)</t>
    </r>
  </si>
  <si>
    <r>
      <t>selon la spécialité et la région</t>
    </r>
    <r>
      <rPr>
        <sz val="10"/>
        <rFont val="Times New Roman"/>
        <family val="1"/>
      </rPr>
      <t xml:space="preserve"> (suite)(1)</t>
    </r>
  </si>
  <si>
    <t>توزيع الأطباء</t>
  </si>
  <si>
    <r>
      <t xml:space="preserve">حسب الاختصاص والجهة </t>
    </r>
    <r>
      <rPr>
        <sz val="11"/>
        <rFont val="Times New Roman"/>
        <family val="1"/>
      </rPr>
      <t xml:space="preserve">(تابع)(1) </t>
    </r>
  </si>
  <si>
    <t xml:space="preserve">Effectif des médecins par secteur  </t>
  </si>
  <si>
    <t xml:space="preserve">et province (ou préfecture)  </t>
  </si>
  <si>
    <t>عدد الأطباء حسب القطاع</t>
  </si>
  <si>
    <t>والإقليم (أوالعمالة)</t>
  </si>
  <si>
    <r>
      <t xml:space="preserve">et province (ou préfecture) </t>
    </r>
    <r>
      <rPr>
        <sz val="10"/>
        <rFont val="Times New Roman"/>
        <family val="1"/>
      </rPr>
      <t>(suite)</t>
    </r>
  </si>
  <si>
    <r>
      <t xml:space="preserve">والإقليم (أوالعمالة) </t>
    </r>
    <r>
      <rPr>
        <sz val="11"/>
        <rFont val="Times New Roman"/>
        <family val="1"/>
      </rPr>
      <t>(تابع)</t>
    </r>
  </si>
  <si>
    <t xml:space="preserve">Médecins du Ministère de la Santé  </t>
  </si>
  <si>
    <r>
      <t>par province ou( préfecture)</t>
    </r>
    <r>
      <rPr>
        <sz val="10"/>
        <rFont val="Times New Roman"/>
        <family val="1"/>
      </rPr>
      <t xml:space="preserve">  (1) </t>
    </r>
  </si>
  <si>
    <t xml:space="preserve">أطباء وزارة الصحة </t>
  </si>
  <si>
    <r>
      <t xml:space="preserve">حسب الإقليم (أوالعمالة) </t>
    </r>
    <r>
      <rPr>
        <sz val="10"/>
        <rFont val="Times New Roman"/>
        <family val="1"/>
      </rPr>
      <t xml:space="preserve"> </t>
    </r>
    <r>
      <rPr>
        <sz val="11"/>
        <rFont val="Times New Roman"/>
        <family val="1"/>
      </rPr>
      <t>(1)</t>
    </r>
  </si>
  <si>
    <r>
      <t>par province ou préfecture)</t>
    </r>
    <r>
      <rPr>
        <sz val="10"/>
        <rFont val="Times New Roman"/>
        <family val="1"/>
      </rPr>
      <t xml:space="preserve"> (suite) (1) </t>
    </r>
  </si>
  <si>
    <r>
      <t xml:space="preserve">حسب الإقليم (أوالعمالة) </t>
    </r>
    <r>
      <rPr>
        <sz val="11"/>
        <rFont val="Times New Roman"/>
        <family val="1"/>
      </rPr>
      <t>(تابع)</t>
    </r>
    <r>
      <rPr>
        <sz val="10"/>
        <rFont val="Times New Roman"/>
        <family val="1"/>
      </rPr>
      <t xml:space="preserve"> </t>
    </r>
    <r>
      <rPr>
        <sz val="11"/>
        <rFont val="Times New Roman"/>
        <family val="1"/>
      </rPr>
      <t>(1)</t>
    </r>
  </si>
  <si>
    <t xml:space="preserve">Médecins du Ministère de la Santé exerçant </t>
  </si>
  <si>
    <r>
      <t>dans le RESSP par province ou (préfecture)</t>
    </r>
    <r>
      <rPr>
        <sz val="10"/>
        <rFont val="Times New Roman"/>
        <family val="1"/>
      </rPr>
      <t xml:space="preserve">  (1) </t>
    </r>
  </si>
  <si>
    <t xml:space="preserve">أطباء وزارة الصحة المزاولون ب  </t>
  </si>
  <si>
    <r>
      <t xml:space="preserve">ش.م.ر.ص.أ حسب الإقليم (أوالعمالة) </t>
    </r>
    <r>
      <rPr>
        <sz val="10"/>
        <rFont val="Times New Roman"/>
        <family val="1"/>
      </rPr>
      <t xml:space="preserve"> </t>
    </r>
    <r>
      <rPr>
        <sz val="11"/>
        <rFont val="Times New Roman"/>
        <family val="1"/>
      </rPr>
      <t>(1)</t>
    </r>
  </si>
  <si>
    <r>
      <t>dans le RESSP par province ou (préfecture)</t>
    </r>
    <r>
      <rPr>
        <sz val="10"/>
        <rFont val="Times New Roman"/>
        <family val="1"/>
      </rPr>
      <t xml:space="preserve"> (suite) (1)</t>
    </r>
  </si>
  <si>
    <r>
      <t xml:space="preserve">ش.م.ر.ص.أ حسب الإقليم (أوالعمالة) </t>
    </r>
    <r>
      <rPr>
        <sz val="11"/>
        <rFont val="Times New Roman"/>
        <family val="1"/>
      </rPr>
      <t>(تابع)</t>
    </r>
    <r>
      <rPr>
        <sz val="10"/>
        <rFont val="Times New Roman"/>
        <family val="1"/>
      </rPr>
      <t xml:space="preserve"> (1)</t>
    </r>
  </si>
  <si>
    <t>Chirurgiens dentistes par province</t>
  </si>
  <si>
    <t>(ou préfecture) : Public</t>
  </si>
  <si>
    <t>جراحي الأسنان حسب الإقليم</t>
  </si>
  <si>
    <r>
      <t xml:space="preserve">(أوالعمالة) : عمومي </t>
    </r>
    <r>
      <rPr>
        <sz val="11"/>
        <rFont val="Times New Roman"/>
        <family val="1"/>
      </rPr>
      <t xml:space="preserve">    </t>
    </r>
  </si>
  <si>
    <r>
      <t xml:space="preserve">(ou préfecture) : Public </t>
    </r>
    <r>
      <rPr>
        <sz val="11"/>
        <rFont val="Times New Roman"/>
        <family val="1"/>
      </rPr>
      <t xml:space="preserve"> (suite)</t>
    </r>
  </si>
  <si>
    <r>
      <t xml:space="preserve">(أوالعمالة) : عمومي </t>
    </r>
    <r>
      <rPr>
        <sz val="11"/>
        <rFont val="Times New Roman"/>
        <family val="1"/>
      </rPr>
      <t xml:space="preserve">(تابع)      </t>
    </r>
  </si>
  <si>
    <t xml:space="preserve">Cabinet de chirurgie dentaire  </t>
  </si>
  <si>
    <r>
      <t xml:space="preserve">par province (ou préfecture) : Privé  </t>
    </r>
    <r>
      <rPr>
        <sz val="14"/>
        <rFont val="Times New Roman"/>
        <family val="1"/>
      </rPr>
      <t>(suite)</t>
    </r>
  </si>
  <si>
    <r>
      <t xml:space="preserve">حسب الإقليم (أوالعمالة) : خاص </t>
    </r>
    <r>
      <rPr>
        <sz val="16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 </t>
    </r>
  </si>
  <si>
    <t xml:space="preserve">par province (ou préfecture) : Privé  </t>
  </si>
  <si>
    <t>حسب الإقليم (أوالعمالة) : خاص</t>
  </si>
  <si>
    <t>Personnel paramédical par</t>
  </si>
  <si>
    <t xml:space="preserve">province (ou préfecture) : public </t>
  </si>
  <si>
    <t xml:space="preserve">الجهازالشبه طبي حسب </t>
  </si>
  <si>
    <r>
      <t>الإقليم (أوالعمالة) : عمومي</t>
    </r>
    <r>
      <rPr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  </t>
    </r>
  </si>
  <si>
    <r>
      <t xml:space="preserve">province (ou préfecture) : public </t>
    </r>
    <r>
      <rPr>
        <sz val="9"/>
        <rFont val="Times New Roman"/>
        <family val="1"/>
      </rPr>
      <t xml:space="preserve">(suite) </t>
    </r>
  </si>
  <si>
    <r>
      <t xml:space="preserve">الإقليم (أوالعمالة) : عمومي </t>
    </r>
    <r>
      <rPr>
        <sz val="11"/>
        <rFont val="Times New Roman"/>
        <family val="1"/>
      </rPr>
      <t xml:space="preserve"> (تابع)</t>
    </r>
  </si>
  <si>
    <t xml:space="preserve">Personnel paramédical exerçant dans le RESSP </t>
  </si>
  <si>
    <r>
      <t xml:space="preserve">par province (ou préfecture) : public </t>
    </r>
    <r>
      <rPr>
        <sz val="13"/>
        <rFont val="Times New Roman"/>
        <family val="1"/>
      </rPr>
      <t xml:space="preserve"> </t>
    </r>
  </si>
  <si>
    <t xml:space="preserve">الجهازالشبه طبي المزاول ب ش.م.ر.ص.أ  </t>
  </si>
  <si>
    <r>
      <t xml:space="preserve">حسب الإقليم (أوالعمالة) : عمومي </t>
    </r>
    <r>
      <rPr>
        <sz val="13"/>
        <rFont val="Times New Roman"/>
        <family val="1"/>
      </rPr>
      <t xml:space="preserve"> </t>
    </r>
  </si>
  <si>
    <t xml:space="preserve">Personnel paramédical  exerçant dans le RESSP </t>
  </si>
  <si>
    <r>
      <t xml:space="preserve">par province (ou préfecture) : public </t>
    </r>
    <r>
      <rPr>
        <sz val="13"/>
        <rFont val="Times New Roman"/>
        <family val="1"/>
      </rPr>
      <t xml:space="preserve">(suite) </t>
    </r>
  </si>
  <si>
    <r>
      <t xml:space="preserve">حسب الإقليم (أوالعمالة) : عمومي </t>
    </r>
    <r>
      <rPr>
        <sz val="13"/>
        <rFont val="Times New Roman"/>
        <family val="1"/>
      </rPr>
      <t xml:space="preserve"> (تابع)</t>
    </r>
  </si>
  <si>
    <t xml:space="preserve">Consultations curatives  réalisées </t>
  </si>
  <si>
    <t xml:space="preserve">dans les formations de soins de santé </t>
  </si>
  <si>
    <t xml:space="preserve">de base par province (ou préfecture) </t>
  </si>
  <si>
    <t xml:space="preserve">الفحوصات العلاجية المقدمة من طرف </t>
  </si>
  <si>
    <t>مؤسسات العلاجات الصحية الأساسية</t>
  </si>
  <si>
    <t xml:space="preserve">حسب الإقليم (أوالعمالة) </t>
  </si>
  <si>
    <t>dans les formations de soins de santé</t>
  </si>
  <si>
    <r>
      <t xml:space="preserve">de base par province (ou préfecture) </t>
    </r>
    <r>
      <rPr>
        <sz val="10"/>
        <rFont val="Times New Roman"/>
        <family val="1"/>
      </rPr>
      <t>(suite)</t>
    </r>
    <r>
      <rPr>
        <b/>
        <sz val="14"/>
        <rFont val="Times New Roman"/>
        <family val="1"/>
      </rPr>
      <t/>
    </r>
  </si>
  <si>
    <r>
      <t xml:space="preserve">حسب الإقليم (أوالعمالة) </t>
    </r>
    <r>
      <rPr>
        <sz val="11"/>
        <rFont val="Times New Roman"/>
        <family val="1"/>
      </rPr>
      <t>(تابع)</t>
    </r>
    <r>
      <rPr>
        <b/>
        <sz val="16"/>
        <rFont val="Times New Roman"/>
        <family val="1"/>
      </rPr>
      <t/>
    </r>
  </si>
  <si>
    <t>Consultations prénatales par milieu et</t>
  </si>
  <si>
    <t xml:space="preserve">par province (ou préfecture) </t>
  </si>
  <si>
    <t xml:space="preserve">الفحوصات الصحية قبل الولادة حسب المكان </t>
  </si>
  <si>
    <t xml:space="preserve">و حسب الإقليم (أوالعمالة) </t>
  </si>
  <si>
    <t xml:space="preserve">par province (ou préfecture) (suite ) </t>
  </si>
  <si>
    <t xml:space="preserve">و حسب الإقليم (أوالعمالة) (تابع) </t>
  </si>
  <si>
    <t xml:space="preserve">Accouchements au sein des formations </t>
  </si>
  <si>
    <t xml:space="preserve">sanitaires publiques selon la province </t>
  </si>
  <si>
    <r>
      <rPr>
        <b/>
        <sz val="16"/>
        <rFont val="Times New Roman"/>
        <family val="1"/>
      </rPr>
      <t xml:space="preserve">الولادات بالمؤسسات الصحية </t>
    </r>
    <r>
      <rPr>
        <b/>
        <sz val="14"/>
        <rFont val="Times New Roman"/>
        <family val="1"/>
      </rPr>
      <t xml:space="preserve"> </t>
    </r>
  </si>
  <si>
    <t>العمومية  حسب الإقليم (أوالعمالة) (1)</t>
  </si>
  <si>
    <r>
      <t>(ou préfecture)</t>
    </r>
    <r>
      <rPr>
        <sz val="9"/>
        <rFont val="Times New Roman"/>
        <family val="1"/>
      </rPr>
      <t xml:space="preserve"> (1)</t>
    </r>
  </si>
  <si>
    <r>
      <t>(ou préfecture)</t>
    </r>
    <r>
      <rPr>
        <sz val="9"/>
        <rFont val="Times New Roman"/>
        <family val="1"/>
      </rPr>
      <t xml:space="preserve"> (suite ) (1)</t>
    </r>
  </si>
  <si>
    <r>
      <rPr>
        <b/>
        <sz val="16"/>
        <rFont val="Times New Roman"/>
        <family val="1"/>
      </rPr>
      <t>الولادات بالمؤسسات الصحية</t>
    </r>
    <r>
      <rPr>
        <b/>
        <sz val="14"/>
        <rFont val="Times New Roman"/>
        <family val="1"/>
      </rPr>
      <t xml:space="preserve">  </t>
    </r>
  </si>
  <si>
    <r>
      <t>العمومية  حسب الإقليم (أوالعمالة)</t>
    </r>
    <r>
      <rPr>
        <sz val="11"/>
        <rFont val="Times New Roman"/>
        <family val="1"/>
      </rPr>
      <t xml:space="preserve"> (تابع) (1)</t>
    </r>
  </si>
  <si>
    <t>Nombre de femmes bénéficiaires des prestations</t>
  </si>
  <si>
    <t>de la planification familiale par province</t>
  </si>
  <si>
    <r>
      <t xml:space="preserve">(ou préfecture) : Nouvelles acceptantes </t>
    </r>
    <r>
      <rPr>
        <sz val="9"/>
        <rFont val="Times New Roman"/>
        <family val="1"/>
      </rPr>
      <t>(1)</t>
    </r>
  </si>
  <si>
    <t xml:space="preserve">عدد النساء المستفيدات من خدمات </t>
  </si>
  <si>
    <t xml:space="preserve">التخطيط العائلي  حسب الإقليم </t>
  </si>
  <si>
    <r>
      <t xml:space="preserve">(أوالعمالة) : المتلقيات الجديدات </t>
    </r>
    <r>
      <rPr>
        <sz val="9"/>
        <rFont val="Times New Roman"/>
        <family val="1"/>
      </rPr>
      <t>(1</t>
    </r>
    <r>
      <rPr>
        <b/>
        <sz val="9"/>
        <rFont val="Times New Roman"/>
        <family val="1"/>
      </rPr>
      <t>)</t>
    </r>
  </si>
  <si>
    <r>
      <t xml:space="preserve">(ou préfecture) : Nouvelles acceptantes </t>
    </r>
    <r>
      <rPr>
        <sz val="9"/>
        <rFont val="Times New Roman"/>
        <family val="1"/>
      </rPr>
      <t>(suite)(1)</t>
    </r>
  </si>
  <si>
    <r>
      <t xml:space="preserve">(أوالعمالة) : المتلقيات الجديدات </t>
    </r>
    <r>
      <rPr>
        <sz val="10"/>
        <rFont val="Times New Roman"/>
        <family val="1"/>
      </rPr>
      <t>(تابع)</t>
    </r>
    <r>
      <rPr>
        <b/>
        <sz val="9"/>
        <rFont val="Times New Roman"/>
        <family val="1"/>
      </rPr>
      <t xml:space="preserve"> </t>
    </r>
    <r>
      <rPr>
        <sz val="10"/>
        <rFont val="Times New Roman"/>
        <family val="1"/>
      </rPr>
      <t>(1</t>
    </r>
    <r>
      <rPr>
        <b/>
        <sz val="10"/>
        <rFont val="Times New Roman"/>
        <family val="1"/>
      </rPr>
      <t>)</t>
    </r>
  </si>
  <si>
    <r>
      <rPr>
        <b/>
        <sz val="14"/>
        <rFont val="Times New Roman"/>
        <family val="1"/>
      </rPr>
      <t>(ou préfecture) : Anciennes acceptantes</t>
    </r>
    <r>
      <rPr>
        <sz val="10"/>
        <rFont val="Times New Roman"/>
        <family val="1"/>
      </rPr>
      <t xml:space="preserve"> (1)  </t>
    </r>
  </si>
  <si>
    <r>
      <rPr>
        <b/>
        <sz val="16"/>
        <rFont val="Times New Roman"/>
        <family val="1"/>
      </rPr>
      <t>(أوالعمالة) : المتلقيات القديمات</t>
    </r>
    <r>
      <rPr>
        <sz val="10"/>
        <rFont val="Times New Roman"/>
        <family val="1"/>
      </rPr>
      <t xml:space="preserve"> (1)                </t>
    </r>
  </si>
  <si>
    <r>
      <t>(ou préfecture) : Anciennes acceptantes</t>
    </r>
    <r>
      <rPr>
        <sz val="9"/>
        <rFont val="Times New Roman"/>
        <family val="1"/>
      </rPr>
      <t>(suite )(1)</t>
    </r>
  </si>
  <si>
    <r>
      <t xml:space="preserve">(أوالعمالة) : المتلقيات القديمات </t>
    </r>
    <r>
      <rPr>
        <sz val="11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  <r>
      <rPr>
        <sz val="11"/>
        <rFont val="Times New Roman"/>
        <family val="1"/>
      </rPr>
      <t xml:space="preserve">(1) </t>
    </r>
    <r>
      <rPr>
        <b/>
        <sz val="9"/>
        <rFont val="Times New Roman"/>
        <family val="1"/>
      </rPr>
      <t xml:space="preserve"> </t>
    </r>
  </si>
  <si>
    <t xml:space="preserve">Nombre d'enfants bénéficiaires des prestations </t>
  </si>
  <si>
    <t>du PNI par province (ou préfecture)</t>
  </si>
  <si>
    <r>
      <t>عدد الأ</t>
    </r>
    <r>
      <rPr>
        <b/>
        <sz val="16"/>
        <rFont val="Times New Roman"/>
        <family val="1"/>
      </rPr>
      <t>طفال المستفيدون من  البرنامج</t>
    </r>
  </si>
  <si>
    <r>
      <t>الوطني  للتلقيح حسب الإقليم (أوالعمالة)</t>
    </r>
    <r>
      <rPr>
        <sz val="11"/>
        <rFont val="Times New Roman"/>
        <family val="1"/>
      </rPr>
      <t/>
    </r>
  </si>
  <si>
    <r>
      <t>du PNI par province (ou préfecture)</t>
    </r>
    <r>
      <rPr>
        <sz val="10"/>
        <rFont val="Times New Roman"/>
        <family val="1"/>
      </rPr>
      <t>(suite)</t>
    </r>
  </si>
  <si>
    <r>
      <t xml:space="preserve">الوطني  للتلقيح حسب الإقليم (أوالعمالة) </t>
    </r>
    <r>
      <rPr>
        <sz val="11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</si>
  <si>
    <t xml:space="preserve">Enfants bénéficiaires du PNLMD  </t>
  </si>
  <si>
    <r>
      <t>par province (ou préfecture)</t>
    </r>
    <r>
      <rPr>
        <b/>
        <sz val="14"/>
        <rFont val="Times New Roman"/>
        <family val="1"/>
      </rPr>
      <t xml:space="preserve"> </t>
    </r>
    <r>
      <rPr>
        <sz val="9"/>
        <rFont val="Times New Roman"/>
        <family val="1"/>
      </rPr>
      <t>(1)</t>
    </r>
  </si>
  <si>
    <r>
      <rPr>
        <b/>
        <sz val="16"/>
        <rFont val="Times New Roman"/>
        <family val="1"/>
      </rPr>
      <t>الأطفال المستفيدون من البرنامج الوطني  لمحاربة</t>
    </r>
    <r>
      <rPr>
        <b/>
        <sz val="14"/>
        <rFont val="Times New Roman"/>
        <family val="1"/>
      </rPr>
      <t xml:space="preserve"> </t>
    </r>
  </si>
  <si>
    <r>
      <t>أمراض الإسهال  حسب الإقليم (أوالعمالة)</t>
    </r>
    <r>
      <rPr>
        <b/>
        <sz val="16"/>
        <rFont val="Times New Roman"/>
        <family val="1"/>
      </rPr>
      <t xml:space="preserve"> </t>
    </r>
    <r>
      <rPr>
        <sz val="9"/>
        <rFont val="Times New Roman"/>
        <family val="1"/>
      </rPr>
      <t>(1)</t>
    </r>
    <r>
      <rPr>
        <b/>
        <sz val="16"/>
        <rFont val="Times New Roman"/>
        <family val="1"/>
      </rPr>
      <t xml:space="preserve"> </t>
    </r>
  </si>
  <si>
    <r>
      <t xml:space="preserve">par province (ou préfecture) </t>
    </r>
    <r>
      <rPr>
        <sz val="10"/>
        <rFont val="Times New Roman"/>
        <family val="1"/>
      </rPr>
      <t>(suite)</t>
    </r>
    <r>
      <rPr>
        <b/>
        <sz val="14"/>
        <rFont val="Times New Roman"/>
        <family val="1"/>
      </rPr>
      <t xml:space="preserve"> </t>
    </r>
    <r>
      <rPr>
        <sz val="9"/>
        <rFont val="Times New Roman"/>
        <family val="1"/>
      </rPr>
      <t>(1)</t>
    </r>
  </si>
  <si>
    <r>
      <t xml:space="preserve">أمراض الإسهال  حسب الإقليم (أوالعمالة) 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  <r>
      <rPr>
        <sz val="9"/>
        <rFont val="Times New Roman"/>
        <family val="1"/>
      </rPr>
      <t>(1)</t>
    </r>
    <r>
      <rPr>
        <b/>
        <sz val="16"/>
        <rFont val="Times New Roman"/>
        <family val="1"/>
      </rPr>
      <t xml:space="preserve"> </t>
    </r>
  </si>
  <si>
    <t xml:space="preserve">Mouvements des malades dans   </t>
  </si>
  <si>
    <t>les hôpitaux publics selon</t>
  </si>
  <si>
    <t xml:space="preserve">la province (ou la préfecture)  </t>
  </si>
  <si>
    <t xml:space="preserve">حركات المرضى داخل المستشفيات  </t>
  </si>
  <si>
    <t>العمومية  حسب الإقليم (أوالعمالة)</t>
  </si>
  <si>
    <t xml:space="preserve">Mouvements des malades dans </t>
  </si>
  <si>
    <r>
      <t xml:space="preserve">la province (ou la préfecture) </t>
    </r>
    <r>
      <rPr>
        <sz val="9"/>
        <rFont val="Times New Roman"/>
        <family val="1"/>
      </rPr>
      <t xml:space="preserve"> (suite)</t>
    </r>
  </si>
  <si>
    <t xml:space="preserve">les hôpitaux publics selon </t>
  </si>
  <si>
    <r>
      <rPr>
        <b/>
        <sz val="16"/>
        <rFont val="Times New Roman"/>
        <family val="1"/>
      </rPr>
      <t>حركات المرضى داخل  المستشفيات</t>
    </r>
    <r>
      <rPr>
        <b/>
        <sz val="14"/>
        <rFont val="Times New Roman"/>
        <family val="1"/>
      </rPr>
      <t xml:space="preserve">  </t>
    </r>
  </si>
  <si>
    <r>
      <t xml:space="preserve">العمومية حسب الإقليم (أوالعمالة) </t>
    </r>
    <r>
      <rPr>
        <sz val="11"/>
        <rFont val="Times New Roman"/>
        <family val="1"/>
      </rPr>
      <t>(تابع)</t>
    </r>
  </si>
  <si>
    <t xml:space="preserve">Statistiques d'occupation des lits </t>
  </si>
  <si>
    <t>des hôpitaux publics par</t>
  </si>
  <si>
    <t xml:space="preserve">province (ou préfecture) </t>
  </si>
  <si>
    <t>إحصائيات الإيواء بالمستشفيات</t>
  </si>
  <si>
    <t>العمومية حسب الإقليم (أوالعمالة)</t>
  </si>
  <si>
    <t xml:space="preserve">des hôpitaux publics par  </t>
  </si>
  <si>
    <r>
      <t>province (ou préfecture)</t>
    </r>
    <r>
      <rPr>
        <sz val="10"/>
        <rFont val="Times New Roman"/>
        <family val="1"/>
      </rPr>
      <t>(1)</t>
    </r>
    <r>
      <rPr>
        <b/>
        <sz val="14"/>
        <rFont val="Times New Roman"/>
        <family val="1"/>
      </rPr>
      <t xml:space="preserve"> </t>
    </r>
    <r>
      <rPr>
        <sz val="10"/>
        <rFont val="Times New Roman"/>
        <family val="1"/>
      </rPr>
      <t>(suite)</t>
    </r>
  </si>
  <si>
    <r>
      <rPr>
        <b/>
        <sz val="16"/>
        <rFont val="Times New Roman"/>
        <family val="1"/>
      </rPr>
      <t>إحصائيات الإيواء بالمستشفيات</t>
    </r>
    <r>
      <rPr>
        <b/>
        <sz val="14"/>
        <rFont val="Times New Roman"/>
        <family val="1"/>
      </rPr>
      <t xml:space="preserve"> </t>
    </r>
  </si>
  <si>
    <r>
      <t>العمومية حسب الإقليم (أوالعمالة)</t>
    </r>
    <r>
      <rPr>
        <sz val="11"/>
        <rFont val="Times New Roman"/>
        <family val="1"/>
      </rPr>
      <t>(1)</t>
    </r>
    <r>
      <rPr>
        <b/>
        <sz val="16"/>
        <rFont val="Times New Roman"/>
        <family val="1"/>
      </rPr>
      <t xml:space="preserve"> </t>
    </r>
    <r>
      <rPr>
        <sz val="10"/>
        <rFont val="Times New Roman"/>
        <family val="1"/>
      </rPr>
      <t>(تابع)</t>
    </r>
  </si>
  <si>
    <t xml:space="preserve">Consultations médicales  réalisées </t>
  </si>
  <si>
    <t xml:space="preserve">dans les hôpitaux publics par </t>
  </si>
  <si>
    <r>
      <t>province (ou préfecture)</t>
    </r>
    <r>
      <rPr>
        <sz val="10"/>
        <rFont val="Times New Roman"/>
        <family val="1"/>
      </rPr>
      <t>(1)</t>
    </r>
  </si>
  <si>
    <r>
      <rPr>
        <b/>
        <sz val="16"/>
        <rFont val="Times New Roman"/>
        <family val="1"/>
      </rPr>
      <t>الفحوصات الطبية المقدمة من طرف</t>
    </r>
    <r>
      <rPr>
        <b/>
        <sz val="14"/>
        <rFont val="Times New Roman"/>
        <family val="1"/>
      </rPr>
      <t xml:space="preserve"> </t>
    </r>
  </si>
  <si>
    <t xml:space="preserve">المستشفيات  العمومية </t>
  </si>
  <si>
    <r>
      <t>حسب الإقليم (أوالعمالة)</t>
    </r>
    <r>
      <rPr>
        <sz val="10"/>
        <rFont val="Times New Roman"/>
        <family val="1"/>
      </rPr>
      <t>(1)</t>
    </r>
  </si>
  <si>
    <r>
      <t>dans les hôpitaux publics par</t>
    </r>
    <r>
      <rPr>
        <sz val="9"/>
        <rFont val="Times New Roman"/>
        <family val="1"/>
      </rPr>
      <t xml:space="preserve"> </t>
    </r>
  </si>
  <si>
    <r>
      <t xml:space="preserve">province (ou préfecture) </t>
    </r>
    <r>
      <rPr>
        <sz val="10"/>
        <rFont val="Times New Roman"/>
        <family val="1"/>
      </rPr>
      <t>(suite)(1)</t>
    </r>
  </si>
  <si>
    <t xml:space="preserve">الفحوصات الطبية المقدمة من طرف </t>
  </si>
  <si>
    <r>
      <t xml:space="preserve">حسب الإقليم (أوالعمالة) </t>
    </r>
    <r>
      <rPr>
        <sz val="11"/>
        <rFont val="Times New Roman"/>
        <family val="1"/>
      </rPr>
      <t>(تابع)</t>
    </r>
    <r>
      <rPr>
        <sz val="10"/>
        <rFont val="Times New Roman"/>
        <family val="1"/>
      </rPr>
      <t>(1)</t>
    </r>
  </si>
  <si>
    <t>Activités des laboratoires des hôpitaux</t>
  </si>
  <si>
    <r>
      <rPr>
        <b/>
        <sz val="14"/>
        <rFont val="Times New Roman"/>
        <family val="1"/>
      </rPr>
      <t>publics</t>
    </r>
    <r>
      <rPr>
        <b/>
        <sz val="12"/>
        <rFont val="Times New Roman"/>
        <family val="1"/>
      </rPr>
      <t xml:space="preserve"> </t>
    </r>
    <r>
      <rPr>
        <b/>
        <sz val="14"/>
        <rFont val="Times New Roman"/>
        <family val="1"/>
      </rPr>
      <t>par province (ou préfecture)</t>
    </r>
  </si>
  <si>
    <r>
      <t>أ</t>
    </r>
    <r>
      <rPr>
        <b/>
        <sz val="16"/>
        <rFont val="Times New Roman"/>
        <family val="1"/>
      </rPr>
      <t xml:space="preserve">نشطة مختبرات المستشفيات </t>
    </r>
  </si>
  <si>
    <r>
      <rPr>
        <b/>
        <sz val="14"/>
        <rFont val="Times New Roman"/>
        <family val="1"/>
      </rPr>
      <t>publics</t>
    </r>
    <r>
      <rPr>
        <b/>
        <sz val="12"/>
        <rFont val="Times New Roman"/>
        <family val="1"/>
      </rPr>
      <t xml:space="preserve"> </t>
    </r>
    <r>
      <rPr>
        <b/>
        <sz val="14"/>
        <rFont val="Times New Roman"/>
        <family val="1"/>
      </rPr>
      <t>par province (ou préfecture)</t>
    </r>
    <r>
      <rPr>
        <sz val="10"/>
        <rFont val="Times New Roman"/>
        <family val="1"/>
      </rPr>
      <t>(suite)</t>
    </r>
  </si>
  <si>
    <t xml:space="preserve">Maladies sous surveillance dans  </t>
  </si>
  <si>
    <t>les formations sanitaires publiques</t>
  </si>
  <si>
    <t>par province (ou préfecture)</t>
  </si>
  <si>
    <t xml:space="preserve">الأمراض المراقبة بالمؤسسات </t>
  </si>
  <si>
    <t>الصحية العمومية  حسب</t>
  </si>
  <si>
    <t>الإقليم (أوالعمالة)</t>
  </si>
  <si>
    <r>
      <t xml:space="preserve">par province (ou préfecture) </t>
    </r>
    <r>
      <rPr>
        <sz val="9"/>
        <rFont val="Times New Roman"/>
        <family val="1"/>
      </rPr>
      <t xml:space="preserve">(suite) </t>
    </r>
  </si>
  <si>
    <r>
      <rPr>
        <b/>
        <sz val="16"/>
        <rFont val="Times New Roman"/>
        <family val="1"/>
      </rPr>
      <t>الإقليم (أوالعمالة)</t>
    </r>
    <r>
      <rPr>
        <b/>
        <sz val="14"/>
        <rFont val="Times New Roman"/>
        <family val="1"/>
      </rPr>
      <t xml:space="preserve"> </t>
    </r>
    <r>
      <rPr>
        <sz val="10"/>
        <rFont val="Times New Roman"/>
        <family val="1"/>
      </rPr>
      <t>(تابع)</t>
    </r>
    <r>
      <rPr>
        <sz val="9"/>
        <rFont val="Times New Roman"/>
        <family val="1"/>
      </rPr>
      <t xml:space="preserve"> </t>
    </r>
  </si>
  <si>
    <t>مولدة نساء</t>
  </si>
  <si>
    <t>ممرض متعدد المهام</t>
  </si>
  <si>
    <t>آخر</t>
  </si>
  <si>
    <t>%</t>
  </si>
</sst>
</file>

<file path=xl/styles.xml><?xml version="1.0" encoding="utf-8"?>
<styleSheet xmlns="http://schemas.openxmlformats.org/spreadsheetml/2006/main">
  <numFmts count="29">
    <numFmt numFmtId="43" formatCode="_-* #,##0.00\ _€_-;\-* #,##0.00\ _€_-;_-* &quot;-&quot;??\ _€_-;_-@_-"/>
    <numFmt numFmtId="164" formatCode="0_)"/>
    <numFmt numFmtId="165" formatCode="General_)"/>
    <numFmt numFmtId="166" formatCode="#\ ###"/>
    <numFmt numFmtId="167" formatCode="0;0;"/>
    <numFmt numFmtId="168" formatCode="#\ ###\ ###"/>
    <numFmt numFmtId="169" formatCode="_(&quot;$&quot;* #,##0_);_(&quot;$&quot;* \(#,##0\);_(&quot;$&quot;* &quot;-&quot;_);_(@_)"/>
    <numFmt numFmtId="170" formatCode="#,###,###"/>
    <numFmt numFmtId="171" formatCode="###\ ###"/>
    <numFmt numFmtId="172" formatCode="####"/>
    <numFmt numFmtId="173" formatCode="0;0"/>
    <numFmt numFmtId="174" formatCode="#,##0;0;\-"/>
    <numFmt numFmtId="175" formatCode="#,##0;0;\-;@"/>
    <numFmt numFmtId="176" formatCode="###,###,###"/>
    <numFmt numFmtId="177" formatCode="#,##0.0"/>
    <numFmt numFmtId="178" formatCode="0.0"/>
    <numFmt numFmtId="179" formatCode="\-"/>
    <numFmt numFmtId="180" formatCode="#,##0.0;0.0;\-"/>
    <numFmt numFmtId="181" formatCode="_-* #,##0\ _F_-;\-* #,##0\ _F_-;_-* &quot;-&quot;??\ _F_-;_-@"/>
    <numFmt numFmtId="182" formatCode="_-* #,##0.00\ _F_-;\-* #,##0.00\ _F_-;_-* &quot;-&quot;??\ _F_-;_-@_-"/>
    <numFmt numFmtId="183" formatCode="_-* #,##0\ _F_-;\-* #,##0\ _F_-;_-* &quot;-&quot;??\ _F_-;_-@_-"/>
    <numFmt numFmtId="184" formatCode="\ #\ ###\ ###"/>
    <numFmt numFmtId="185" formatCode="_-* #,##0.00\ [$€]_-;\-* #,##0.00\ [$€]_-;_-* &quot;-&quot;??\ [$€]_-;_-@_-"/>
    <numFmt numFmtId="186" formatCode="_-* #,##0.00\ _ _F_-;\-* #,##0.00\ _ _F_-;_-* &quot;-&quot;??\ _ _F_-;_-@_-"/>
    <numFmt numFmtId="187" formatCode="_ &quot;د.م.&quot;\ * #,##0.00_ ;_ &quot;د.م.&quot;\ * \-#,##0.00_ ;_ &quot;د.م.&quot;\ * &quot;-&quot;??_ ;_ @_ "/>
    <numFmt numFmtId="188" formatCode="_-&quot;ر.س.&quot;\ * #,##0_-;_-&quot;ر.س.&quot;\ * #,##0\-;_-&quot;ر.س.&quot;\ * &quot;-&quot;_-;_-@_-"/>
    <numFmt numFmtId="189" formatCode="_-&quot;ر.س.&quot;\ * #,##0.00_-;_-&quot;ر.س.&quot;\ * #,##0.00\-;_-&quot;ر.س.&quot;\ * &quot;-&quot;??_-;_-@_-"/>
    <numFmt numFmtId="190" formatCode="_-* #,##0_-;_-* #,##0\-;_-* &quot;-&quot;_-;_-@_-"/>
    <numFmt numFmtId="191" formatCode="_-* #,##0.00_-;_-* #,##0.00\-;_-* &quot;-&quot;??_-;_-@_-"/>
  </numFmts>
  <fonts count="7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30"/>
      <name val="Times New Roman"/>
      <family val="1"/>
    </font>
    <font>
      <sz val="1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b/>
      <sz val="11"/>
      <name val="Arial"/>
      <family val="2"/>
    </font>
    <font>
      <b/>
      <sz val="11"/>
      <name val="Times New Roman"/>
      <family val="1"/>
    </font>
    <font>
      <sz val="10"/>
      <name val="Times New Roman"/>
      <family val="1"/>
      <charset val="178"/>
    </font>
    <font>
      <sz val="11"/>
      <name val="Arial"/>
      <family val="2"/>
    </font>
    <font>
      <sz val="11"/>
      <name val="Times New Roman"/>
      <family val="1"/>
    </font>
    <font>
      <sz val="10"/>
      <name val="CG Times (W1)"/>
      <charset val="178"/>
    </font>
    <font>
      <sz val="9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b/>
      <sz val="11.5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b/>
      <sz val="9"/>
      <name val="Times New Roman"/>
      <family val="1"/>
    </font>
    <font>
      <b/>
      <sz val="9.5"/>
      <name val="Times New Roman"/>
      <family val="1"/>
    </font>
    <font>
      <sz val="10"/>
      <name val="CG Times"/>
      <family val="1"/>
    </font>
    <font>
      <vertAlign val="superscript"/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7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0"/>
      <color rgb="FF333333"/>
      <name val="Times New Roman"/>
      <family val="1"/>
    </font>
    <font>
      <sz val="10"/>
      <name val="Courier"/>
      <family val="3"/>
      <charset val="178"/>
    </font>
    <font>
      <sz val="11"/>
      <color rgb="FF000000"/>
      <name val="Times New Roman"/>
      <family val="1"/>
    </font>
    <font>
      <sz val="10"/>
      <color indexed="8"/>
      <name val="Arial"/>
      <family val="2"/>
    </font>
    <font>
      <b/>
      <sz val="13.5"/>
      <name val="Times New Roman"/>
      <family val="1"/>
    </font>
    <font>
      <sz val="12"/>
      <name val="Times New Roman"/>
      <family val="1"/>
    </font>
    <font>
      <sz val="10"/>
      <color rgb="FF17365D"/>
      <name val="Times New Roman"/>
      <family val="1"/>
    </font>
    <font>
      <b/>
      <sz val="10"/>
      <color rgb="FF17365D"/>
      <name val="Times New Roman"/>
      <family val="1"/>
    </font>
    <font>
      <b/>
      <vertAlign val="superscript"/>
      <sz val="10"/>
      <name val="Times New Roman"/>
      <family val="1"/>
    </font>
    <font>
      <sz val="22"/>
      <name val="Times New Roman"/>
      <family val="1"/>
    </font>
    <font>
      <b/>
      <sz val="22"/>
      <name val="Times New Roman"/>
      <family val="1"/>
    </font>
    <font>
      <i/>
      <sz val="10"/>
      <name val="Times New Roman"/>
      <family val="1"/>
    </font>
    <font>
      <i/>
      <sz val="10"/>
      <name val="Times New Roman"/>
      <family val="1"/>
      <charset val="178"/>
    </font>
    <font>
      <sz val="14"/>
      <name val="Arial"/>
      <family val="2"/>
    </font>
    <font>
      <b/>
      <sz val="14"/>
      <color indexed="63"/>
      <name val="Times New Roman"/>
      <family val="1"/>
    </font>
    <font>
      <b/>
      <sz val="11"/>
      <color indexed="48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00B0F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4"/>
      <name val="Calibri"/>
      <family val="2"/>
    </font>
    <font>
      <b/>
      <sz val="11"/>
      <color indexed="34"/>
      <name val="Calibri"/>
      <family val="2"/>
    </font>
    <font>
      <sz val="11"/>
      <color indexed="62"/>
      <name val="Calibri"/>
      <family val="2"/>
    </font>
    <font>
      <sz val="11"/>
      <color indexed="36"/>
      <name val="Calibri"/>
      <family val="2"/>
    </font>
    <font>
      <b/>
      <sz val="10"/>
      <name val="جêزة"/>
      <charset val="178"/>
    </font>
    <font>
      <sz val="11"/>
      <color indexed="60"/>
      <name val="Calibri"/>
      <family val="2"/>
    </font>
    <font>
      <sz val="10"/>
      <name val="MS Sans Serif"/>
      <family val="2"/>
      <charset val="178"/>
    </font>
    <font>
      <sz val="10"/>
      <color indexed="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color rgb="FF333333"/>
      <name val="Times New Roman"/>
      <family val="1"/>
    </font>
    <font>
      <b/>
      <sz val="11"/>
      <color rgb="FF000000"/>
      <name val="Times New Roman"/>
      <family val="1"/>
    </font>
  </fonts>
  <fills count="2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indexed="65"/>
        <bgColor indexed="64"/>
      </patternFill>
    </fill>
    <fill>
      <patternFill patternType="solid">
        <fgColor indexed="27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13"/>
      </patternFill>
    </fill>
    <fill>
      <patternFill patternType="solid">
        <fgColor indexed="29"/>
      </patternFill>
    </fill>
    <fill>
      <patternFill patternType="solid">
        <fgColor indexed="50"/>
      </patternFill>
    </fill>
    <fill>
      <patternFill patternType="solid">
        <fgColor indexed="4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8"/>
      </patternFill>
    </fill>
    <fill>
      <patternFill patternType="solid">
        <fgColor rgb="FFF9A5D1"/>
        <bgColor indexed="64"/>
      </patternFill>
    </fill>
  </fills>
  <borders count="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3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0">
    <xf numFmtId="0" fontId="0" fillId="0" borderId="0"/>
    <xf numFmtId="0" fontId="2" fillId="0" borderId="0"/>
    <xf numFmtId="164" fontId="2" fillId="0" borderId="0"/>
    <xf numFmtId="165" fontId="2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165" fontId="2" fillId="0" borderId="0"/>
    <xf numFmtId="0" fontId="17" fillId="0" borderId="0"/>
    <xf numFmtId="165" fontId="2" fillId="0" borderId="0"/>
    <xf numFmtId="165" fontId="2" fillId="0" borderId="0"/>
    <xf numFmtId="169" fontId="2" fillId="0" borderId="0"/>
    <xf numFmtId="0" fontId="2" fillId="0" borderId="0"/>
    <xf numFmtId="0" fontId="1" fillId="0" borderId="0"/>
    <xf numFmtId="165" fontId="2" fillId="0" borderId="0"/>
    <xf numFmtId="165" fontId="2" fillId="0" borderId="0"/>
    <xf numFmtId="0" fontId="11" fillId="0" borderId="0"/>
    <xf numFmtId="165" fontId="2" fillId="0" borderId="0"/>
    <xf numFmtId="165" fontId="2" fillId="0" borderId="0"/>
    <xf numFmtId="0" fontId="30" fillId="0" borderId="0"/>
    <xf numFmtId="0" fontId="11" fillId="0" borderId="0"/>
    <xf numFmtId="0" fontId="11" fillId="0" borderId="0"/>
    <xf numFmtId="0" fontId="40" fillId="0" borderId="0"/>
    <xf numFmtId="0" fontId="42" fillId="0" borderId="0"/>
    <xf numFmtId="165" fontId="2" fillId="0" borderId="0"/>
    <xf numFmtId="0" fontId="11" fillId="0" borderId="0"/>
    <xf numFmtId="165" fontId="2" fillId="0" borderId="0"/>
    <xf numFmtId="165" fontId="2" fillId="0" borderId="0"/>
    <xf numFmtId="164" fontId="40" fillId="0" borderId="0"/>
    <xf numFmtId="165" fontId="40" fillId="0" borderId="0"/>
    <xf numFmtId="165" fontId="40" fillId="0" borderId="0"/>
    <xf numFmtId="0" fontId="2" fillId="0" borderId="0"/>
    <xf numFmtId="165" fontId="2" fillId="0" borderId="0"/>
    <xf numFmtId="0" fontId="11" fillId="0" borderId="0"/>
    <xf numFmtId="165" fontId="2" fillId="0" borderId="0"/>
    <xf numFmtId="165" fontId="2" fillId="0" borderId="0"/>
    <xf numFmtId="0" fontId="11" fillId="0" borderId="0"/>
    <xf numFmtId="165" fontId="2" fillId="0" borderId="0"/>
    <xf numFmtId="0" fontId="11" fillId="0" borderId="0"/>
    <xf numFmtId="165" fontId="40" fillId="0" borderId="0"/>
    <xf numFmtId="165" fontId="40" fillId="0" borderId="0"/>
    <xf numFmtId="0" fontId="11" fillId="0" borderId="0"/>
    <xf numFmtId="0" fontId="11" fillId="0" borderId="0"/>
    <xf numFmtId="0" fontId="11" fillId="0" borderId="0"/>
    <xf numFmtId="182" fontId="11" fillId="0" borderId="0" applyFont="0" applyFill="0" applyBorder="0" applyAlignment="0" applyProtection="0"/>
    <xf numFmtId="0" fontId="11" fillId="0" borderId="0"/>
    <xf numFmtId="0" fontId="11" fillId="0" borderId="0"/>
    <xf numFmtId="0" fontId="57" fillId="7" borderId="0" applyNumberFormat="0" applyBorder="0" applyAlignment="0" applyProtection="0"/>
    <xf numFmtId="0" fontId="57" fillId="7" borderId="0" applyNumberFormat="0" applyBorder="0" applyAlignment="0" applyProtection="0"/>
    <xf numFmtId="0" fontId="57" fillId="7" borderId="0" applyNumberFormat="0" applyBorder="0" applyAlignment="0" applyProtection="0"/>
    <xf numFmtId="0" fontId="57" fillId="7" borderId="0" applyNumberFormat="0" applyBorder="0" applyAlignment="0" applyProtection="0"/>
    <xf numFmtId="0" fontId="57" fillId="8" borderId="0" applyNumberFormat="0" applyBorder="0" applyAlignment="0" applyProtection="0"/>
    <xf numFmtId="0" fontId="57" fillId="8" borderId="0" applyNumberFormat="0" applyBorder="0" applyAlignment="0" applyProtection="0"/>
    <xf numFmtId="0" fontId="57" fillId="8" borderId="0" applyNumberFormat="0" applyBorder="0" applyAlignment="0" applyProtection="0"/>
    <xf numFmtId="0" fontId="57" fillId="8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10" borderId="0" applyNumberFormat="0" applyBorder="0" applyAlignment="0" applyProtection="0"/>
    <xf numFmtId="0" fontId="57" fillId="10" borderId="0" applyNumberFormat="0" applyBorder="0" applyAlignment="0" applyProtection="0"/>
    <xf numFmtId="0" fontId="57" fillId="10" borderId="0" applyNumberFormat="0" applyBorder="0" applyAlignment="0" applyProtection="0"/>
    <xf numFmtId="0" fontId="57" fillId="10" borderId="0" applyNumberFormat="0" applyBorder="0" applyAlignment="0" applyProtection="0"/>
    <xf numFmtId="0" fontId="57" fillId="11" borderId="0" applyNumberFormat="0" applyBorder="0" applyAlignment="0" applyProtection="0"/>
    <xf numFmtId="0" fontId="57" fillId="11" borderId="0" applyNumberFormat="0" applyBorder="0" applyAlignment="0" applyProtection="0"/>
    <xf numFmtId="0" fontId="57" fillId="11" borderId="0" applyNumberFormat="0" applyBorder="0" applyAlignment="0" applyProtection="0"/>
    <xf numFmtId="0" fontId="57" fillId="11" borderId="0" applyNumberFormat="0" applyBorder="0" applyAlignment="0" applyProtection="0"/>
    <xf numFmtId="0" fontId="57" fillId="8" borderId="0" applyNumberFormat="0" applyBorder="0" applyAlignment="0" applyProtection="0"/>
    <xf numFmtId="0" fontId="57" fillId="8" borderId="0" applyNumberFormat="0" applyBorder="0" applyAlignment="0" applyProtection="0"/>
    <xf numFmtId="0" fontId="57" fillId="8" borderId="0" applyNumberFormat="0" applyBorder="0" applyAlignment="0" applyProtection="0"/>
    <xf numFmtId="0" fontId="57" fillId="8" borderId="0" applyNumberFormat="0" applyBorder="0" applyAlignment="0" applyProtection="0"/>
    <xf numFmtId="0" fontId="57" fillId="7" borderId="0" applyNumberFormat="0" applyBorder="0" applyAlignment="0" applyProtection="0"/>
    <xf numFmtId="0" fontId="57" fillId="7" borderId="0" applyNumberFormat="0" applyBorder="0" applyAlignment="0" applyProtection="0"/>
    <xf numFmtId="0" fontId="57" fillId="7" borderId="0" applyNumberFormat="0" applyBorder="0" applyAlignment="0" applyProtection="0"/>
    <xf numFmtId="0" fontId="57" fillId="7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9" borderId="0" applyNumberFormat="0" applyBorder="0" applyAlignment="0" applyProtection="0"/>
    <xf numFmtId="0" fontId="57" fillId="10" borderId="0" applyNumberFormat="0" applyBorder="0" applyAlignment="0" applyProtection="0"/>
    <xf numFmtId="0" fontId="57" fillId="10" borderId="0" applyNumberFormat="0" applyBorder="0" applyAlignment="0" applyProtection="0"/>
    <xf numFmtId="0" fontId="57" fillId="10" borderId="0" applyNumberFormat="0" applyBorder="0" applyAlignment="0" applyProtection="0"/>
    <xf numFmtId="0" fontId="57" fillId="10" borderId="0" applyNumberFormat="0" applyBorder="0" applyAlignment="0" applyProtection="0"/>
    <xf numFmtId="0" fontId="57" fillId="7" borderId="0" applyNumberFormat="0" applyBorder="0" applyAlignment="0" applyProtection="0"/>
    <xf numFmtId="0" fontId="57" fillId="7" borderId="0" applyNumberFormat="0" applyBorder="0" applyAlignment="0" applyProtection="0"/>
    <xf numFmtId="0" fontId="57" fillId="7" borderId="0" applyNumberFormat="0" applyBorder="0" applyAlignment="0" applyProtection="0"/>
    <xf numFmtId="0" fontId="57" fillId="7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7" fillId="13" borderId="0" applyNumberFormat="0" applyBorder="0" applyAlignment="0" applyProtection="0"/>
    <xf numFmtId="0" fontId="58" fillId="7" borderId="0" applyNumberFormat="0" applyBorder="0" applyAlignment="0" applyProtection="0"/>
    <xf numFmtId="0" fontId="58" fillId="7" borderId="0" applyNumberFormat="0" applyBorder="0" applyAlignment="0" applyProtection="0"/>
    <xf numFmtId="0" fontId="58" fillId="7" borderId="0" applyNumberFormat="0" applyBorder="0" applyAlignment="0" applyProtection="0"/>
    <xf numFmtId="0" fontId="58" fillId="7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14" borderId="0" applyNumberFormat="0" applyBorder="0" applyAlignment="0" applyProtection="0"/>
    <xf numFmtId="0" fontId="58" fillId="14" borderId="0" applyNumberFormat="0" applyBorder="0" applyAlignment="0" applyProtection="0"/>
    <xf numFmtId="0" fontId="58" fillId="14" borderId="0" applyNumberFormat="0" applyBorder="0" applyAlignment="0" applyProtection="0"/>
    <xf numFmtId="0" fontId="58" fillId="14" borderId="0" applyNumberFormat="0" applyBorder="0" applyAlignment="0" applyProtection="0"/>
    <xf numFmtId="0" fontId="58" fillId="7" borderId="0" applyNumberFormat="0" applyBorder="0" applyAlignment="0" applyProtection="0"/>
    <xf numFmtId="0" fontId="58" fillId="7" borderId="0" applyNumberFormat="0" applyBorder="0" applyAlignment="0" applyProtection="0"/>
    <xf numFmtId="0" fontId="58" fillId="7" borderId="0" applyNumberFormat="0" applyBorder="0" applyAlignment="0" applyProtection="0"/>
    <xf numFmtId="0" fontId="58" fillId="7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3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9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6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5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8" fillId="12" borderId="0" applyNumberFormat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17" borderId="1" applyNumberFormat="0" applyAlignment="0" applyProtection="0"/>
    <xf numFmtId="0" fontId="60" fillId="17" borderId="1" applyNumberFormat="0" applyAlignment="0" applyProtection="0"/>
    <xf numFmtId="0" fontId="60" fillId="17" borderId="1" applyNumberFormat="0" applyAlignment="0" applyProtection="0"/>
    <xf numFmtId="0" fontId="60" fillId="17" borderId="1" applyNumberFormat="0" applyAlignment="0" applyProtection="0"/>
    <xf numFmtId="0" fontId="59" fillId="0" borderId="2" applyNumberFormat="0" applyFill="0" applyAlignment="0" applyProtection="0"/>
    <xf numFmtId="0" fontId="59" fillId="0" borderId="2" applyNumberFormat="0" applyFill="0" applyAlignment="0" applyProtection="0"/>
    <xf numFmtId="0" fontId="59" fillId="0" borderId="2" applyNumberFormat="0" applyFill="0" applyAlignment="0" applyProtection="0"/>
    <xf numFmtId="0" fontId="59" fillId="0" borderId="2" applyNumberFormat="0" applyFill="0" applyAlignment="0" applyProtection="0"/>
    <xf numFmtId="0" fontId="4" fillId="18" borderId="3" applyNumberFormat="0" applyFont="0" applyAlignment="0" applyProtection="0"/>
    <xf numFmtId="0" fontId="4" fillId="18" borderId="3" applyNumberFormat="0" applyFont="0" applyAlignment="0" applyProtection="0"/>
    <xf numFmtId="0" fontId="4" fillId="18" borderId="3" applyNumberFormat="0" applyFont="0" applyAlignment="0" applyProtection="0"/>
    <xf numFmtId="0" fontId="4" fillId="18" borderId="3" applyNumberFormat="0" applyFont="0" applyAlignment="0" applyProtection="0"/>
    <xf numFmtId="0" fontId="61" fillId="13" borderId="1" applyNumberFormat="0" applyAlignment="0" applyProtection="0"/>
    <xf numFmtId="0" fontId="61" fillId="13" borderId="1" applyNumberFormat="0" applyAlignment="0" applyProtection="0"/>
    <xf numFmtId="0" fontId="61" fillId="13" borderId="1" applyNumberFormat="0" applyAlignment="0" applyProtection="0"/>
    <xf numFmtId="0" fontId="61" fillId="13" borderId="1" applyNumberFormat="0" applyAlignment="0" applyProtection="0"/>
    <xf numFmtId="185" fontId="11" fillId="0" borderId="0" applyFont="0" applyFill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0" fontId="62" fillId="19" borderId="0" applyNumberFormat="0" applyBorder="0" applyAlignment="0" applyProtection="0"/>
    <xf numFmtId="186" fontId="11" fillId="0" borderId="0" applyFont="0" applyFill="0" applyBorder="0" applyAlignment="0" applyProtection="0"/>
    <xf numFmtId="187" fontId="11" fillId="0" borderId="0" applyFont="0" applyFill="0" applyBorder="0" applyAlignment="0" applyProtection="0"/>
    <xf numFmtId="0" fontId="63" fillId="0" borderId="0" applyNumberFormat="0" applyBorder="0">
      <alignment horizontal="right"/>
    </xf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64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" fontId="2" fillId="0" borderId="0"/>
    <xf numFmtId="0" fontId="4" fillId="0" borderId="0"/>
    <xf numFmtId="0" fontId="42" fillId="0" borderId="0"/>
    <xf numFmtId="0" fontId="4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42" fillId="0" borderId="0"/>
    <xf numFmtId="0" fontId="65" fillId="0" borderId="0"/>
    <xf numFmtId="0" fontId="66" fillId="0" borderId="0" applyNumberFormat="0" applyFill="0" applyBorder="0" applyProtection="0"/>
    <xf numFmtId="0" fontId="65" fillId="0" borderId="0"/>
    <xf numFmtId="0" fontId="65" fillId="0" borderId="0"/>
    <xf numFmtId="0" fontId="11" fillId="0" borderId="0"/>
    <xf numFmtId="167" fontId="2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167" fontId="2" fillId="0" borderId="0"/>
    <xf numFmtId="9" fontId="11" fillId="0" borderId="0" applyFont="0" applyFill="0" applyBorder="0" applyAlignment="0" applyProtection="0"/>
    <xf numFmtId="0" fontId="67" fillId="9" borderId="0" applyNumberFormat="0" applyBorder="0" applyAlignment="0" applyProtection="0"/>
    <xf numFmtId="0" fontId="67" fillId="9" borderId="0" applyNumberFormat="0" applyBorder="0" applyAlignment="0" applyProtection="0"/>
    <xf numFmtId="0" fontId="67" fillId="9" borderId="0" applyNumberFormat="0" applyBorder="0" applyAlignment="0" applyProtection="0"/>
    <xf numFmtId="0" fontId="67" fillId="9" borderId="0" applyNumberFormat="0" applyBorder="0" applyAlignment="0" applyProtection="0"/>
    <xf numFmtId="0" fontId="68" fillId="17" borderId="1" applyNumberFormat="0" applyAlignment="0" applyProtection="0"/>
    <xf numFmtId="0" fontId="68" fillId="17" borderId="1" applyNumberFormat="0" applyAlignment="0" applyProtection="0"/>
    <xf numFmtId="0" fontId="68" fillId="17" borderId="1" applyNumberFormat="0" applyAlignment="0" applyProtection="0"/>
    <xf numFmtId="0" fontId="68" fillId="17" borderId="1" applyNumberFormat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4" applyNumberFormat="0" applyFill="0" applyAlignment="0" applyProtection="0"/>
    <xf numFmtId="0" fontId="71" fillId="0" borderId="4" applyNumberFormat="0" applyFill="0" applyAlignment="0" applyProtection="0"/>
    <xf numFmtId="0" fontId="71" fillId="0" borderId="4" applyNumberFormat="0" applyFill="0" applyAlignment="0" applyProtection="0"/>
    <xf numFmtId="0" fontId="71" fillId="0" borderId="4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2" fillId="0" borderId="5" applyNumberFormat="0" applyFill="0" applyAlignment="0" applyProtection="0"/>
    <xf numFmtId="0" fontId="73" fillId="0" borderId="6" applyNumberFormat="0" applyFill="0" applyAlignment="0" applyProtection="0"/>
    <xf numFmtId="0" fontId="73" fillId="0" borderId="6" applyNumberFormat="0" applyFill="0" applyAlignment="0" applyProtection="0"/>
    <xf numFmtId="0" fontId="73" fillId="0" borderId="6" applyNumberFormat="0" applyFill="0" applyAlignment="0" applyProtection="0"/>
    <xf numFmtId="0" fontId="73" fillId="0" borderId="6" applyNumberFormat="0" applyFill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7" applyNumberFormat="0" applyFill="0" applyAlignment="0" applyProtection="0"/>
    <xf numFmtId="0" fontId="74" fillId="0" borderId="7" applyNumberFormat="0" applyFill="0" applyAlignment="0" applyProtection="0"/>
    <xf numFmtId="0" fontId="74" fillId="0" borderId="7" applyNumberFormat="0" applyFill="0" applyAlignment="0" applyProtection="0"/>
    <xf numFmtId="0" fontId="74" fillId="0" borderId="7" applyNumberFormat="0" applyFill="0" applyAlignment="0" applyProtection="0"/>
    <xf numFmtId="0" fontId="75" fillId="17" borderId="8" applyNumberFormat="0" applyAlignment="0" applyProtection="0"/>
    <xf numFmtId="0" fontId="75" fillId="17" borderId="8" applyNumberFormat="0" applyAlignment="0" applyProtection="0"/>
    <xf numFmtId="0" fontId="75" fillId="17" borderId="8" applyNumberFormat="0" applyAlignment="0" applyProtection="0"/>
    <xf numFmtId="0" fontId="75" fillId="17" borderId="8" applyNumberFormat="0" applyAlignment="0" applyProtection="0"/>
    <xf numFmtId="0" fontId="11" fillId="0" borderId="0"/>
    <xf numFmtId="188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90" fontId="11" fillId="0" borderId="0" applyFont="0" applyFill="0" applyBorder="0" applyAlignment="0" applyProtection="0"/>
    <xf numFmtId="191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961">
    <xf numFmtId="0" fontId="0" fillId="0" borderId="0" xfId="0"/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165" fontId="4" fillId="0" borderId="0" xfId="3" applyFont="1" applyAlignment="1">
      <alignment vertical="center"/>
    </xf>
    <xf numFmtId="165" fontId="4" fillId="0" borderId="0" xfId="3" applyFont="1" applyAlignment="1">
      <alignment horizontal="right" vertical="center"/>
    </xf>
    <xf numFmtId="165" fontId="9" fillId="0" borderId="0" xfId="3" quotePrefix="1" applyFont="1" applyAlignment="1" applyProtection="1">
      <alignment horizontal="left" vertical="center"/>
    </xf>
    <xf numFmtId="165" fontId="9" fillId="0" borderId="0" xfId="3" applyFont="1" applyAlignment="1" applyProtection="1">
      <alignment horizontal="right" vertical="center"/>
    </xf>
    <xf numFmtId="165" fontId="9" fillId="0" borderId="0" xfId="3" quotePrefix="1" applyFont="1" applyAlignment="1" applyProtection="1">
      <alignment horizontal="right" vertical="center"/>
    </xf>
    <xf numFmtId="165" fontId="4" fillId="0" borderId="0" xfId="3" applyFont="1" applyBorder="1" applyAlignment="1">
      <alignment vertical="center"/>
    </xf>
    <xf numFmtId="165" fontId="4" fillId="0" borderId="0" xfId="3" applyFont="1" applyBorder="1" applyAlignment="1">
      <alignment horizontal="right" vertical="center"/>
    </xf>
    <xf numFmtId="165" fontId="10" fillId="0" borderId="0" xfId="3" applyFont="1" applyAlignment="1">
      <alignment horizontal="center" vertical="center" readingOrder="2"/>
    </xf>
    <xf numFmtId="166" fontId="4" fillId="0" borderId="0" xfId="3" applyNumberFormat="1" applyFont="1" applyAlignment="1">
      <alignment horizontal="right" vertical="center"/>
    </xf>
    <xf numFmtId="165" fontId="10" fillId="0" borderId="0" xfId="3" applyFont="1" applyBorder="1" applyAlignment="1">
      <alignment vertical="center"/>
    </xf>
    <xf numFmtId="165" fontId="10" fillId="0" borderId="0" xfId="3" applyFont="1" applyBorder="1" applyAlignment="1">
      <alignment horizontal="left" vertical="center"/>
    </xf>
    <xf numFmtId="165" fontId="10" fillId="0" borderId="0" xfId="3" applyFont="1" applyAlignment="1">
      <alignment horizontal="left" vertical="center"/>
    </xf>
    <xf numFmtId="165" fontId="10" fillId="0" borderId="0" xfId="3" applyFont="1" applyAlignment="1">
      <alignment horizontal="center" vertical="center"/>
    </xf>
    <xf numFmtId="165" fontId="10" fillId="0" borderId="0" xfId="3" applyFont="1" applyAlignment="1">
      <alignment horizontal="right" vertical="center"/>
    </xf>
    <xf numFmtId="0" fontId="10" fillId="0" borderId="0" xfId="4" applyFont="1" applyFill="1" applyAlignment="1">
      <alignment horizontal="left" vertical="center"/>
    </xf>
    <xf numFmtId="3" fontId="10" fillId="2" borderId="0" xfId="5" applyNumberFormat="1" applyFont="1" applyFill="1" applyBorder="1" applyAlignment="1" applyProtection="1">
      <alignment horizontal="center" vertical="center"/>
    </xf>
    <xf numFmtId="1" fontId="12" fillId="0" borderId="0" xfId="6" quotePrefix="1" applyNumberFormat="1" applyFont="1" applyFill="1" applyAlignment="1">
      <alignment horizontal="right" vertical="center" readingOrder="2"/>
    </xf>
    <xf numFmtId="0" fontId="13" fillId="0" borderId="0" xfId="7" quotePrefix="1" applyFont="1" applyAlignment="1">
      <alignment horizontal="right" vertical="center" readingOrder="2"/>
    </xf>
    <xf numFmtId="0" fontId="14" fillId="0" borderId="0" xfId="4" quotePrefix="1" applyFont="1" applyFill="1" applyAlignment="1">
      <alignment horizontal="left" vertical="center"/>
    </xf>
    <xf numFmtId="167" fontId="4" fillId="0" borderId="0" xfId="5" applyNumberFormat="1" applyFont="1" applyFill="1" applyBorder="1" applyAlignment="1" applyProtection="1">
      <alignment horizontal="center" vertical="center"/>
    </xf>
    <xf numFmtId="1" fontId="15" fillId="0" borderId="0" xfId="6" applyNumberFormat="1" applyFont="1" applyFill="1" applyAlignment="1">
      <alignment horizontal="right" vertical="center" indent="1" readingOrder="2"/>
    </xf>
    <xf numFmtId="0" fontId="16" fillId="0" borderId="0" xfId="7" applyFont="1" applyAlignment="1">
      <alignment horizontal="right" vertical="center" readingOrder="2"/>
    </xf>
    <xf numFmtId="167" fontId="4" fillId="3" borderId="0" xfId="5" applyNumberFormat="1" applyFont="1" applyFill="1" applyBorder="1" applyAlignment="1" applyProtection="1">
      <alignment horizontal="center" vertical="center"/>
    </xf>
    <xf numFmtId="0" fontId="4" fillId="0" borderId="0" xfId="4" quotePrefix="1" applyFont="1" applyFill="1" applyBorder="1" applyAlignment="1">
      <alignment horizontal="left" vertical="center"/>
    </xf>
    <xf numFmtId="165" fontId="14" fillId="0" borderId="0" xfId="8" applyFont="1" applyFill="1" applyAlignment="1">
      <alignment vertical="center"/>
    </xf>
    <xf numFmtId="0" fontId="10" fillId="0" borderId="0" xfId="4" quotePrefix="1" applyFont="1" applyFill="1" applyAlignment="1">
      <alignment horizontal="left" vertical="center"/>
    </xf>
    <xf numFmtId="167" fontId="10" fillId="0" borderId="0" xfId="5" applyNumberFormat="1" applyFont="1" applyFill="1" applyBorder="1" applyAlignment="1" applyProtection="1">
      <alignment horizontal="center" vertical="center"/>
    </xf>
    <xf numFmtId="1" fontId="12" fillId="0" borderId="0" xfId="6" applyNumberFormat="1" applyFont="1" applyFill="1" applyAlignment="1">
      <alignment horizontal="right" vertical="center"/>
    </xf>
    <xf numFmtId="1" fontId="15" fillId="0" borderId="0" xfId="6" applyNumberFormat="1" applyFont="1" applyFill="1" applyAlignment="1">
      <alignment horizontal="right" vertical="center" indent="1"/>
    </xf>
    <xf numFmtId="165" fontId="10" fillId="0" borderId="0" xfId="3" applyFont="1" applyBorder="1" applyAlignment="1">
      <alignment horizontal="center" vertical="center"/>
    </xf>
    <xf numFmtId="168" fontId="14" fillId="0" borderId="0" xfId="4" quotePrefix="1" applyNumberFormat="1" applyFont="1" applyFill="1" applyAlignment="1" applyProtection="1">
      <alignment horizontal="left" vertical="center"/>
    </xf>
    <xf numFmtId="0" fontId="4" fillId="0" borderId="0" xfId="4" applyFont="1" applyFill="1" applyAlignment="1">
      <alignment vertical="center"/>
    </xf>
    <xf numFmtId="0" fontId="10" fillId="0" borderId="0" xfId="4" applyFont="1" applyFill="1" applyAlignment="1">
      <alignment vertical="center"/>
    </xf>
    <xf numFmtId="0" fontId="13" fillId="0" borderId="0" xfId="7" applyFont="1" applyAlignment="1">
      <alignment horizontal="right" vertical="center" readingOrder="2"/>
    </xf>
    <xf numFmtId="168" fontId="10" fillId="0" borderId="0" xfId="4" applyNumberFormat="1" applyFont="1" applyFill="1" applyAlignment="1" applyProtection="1">
      <alignment horizontal="left" vertical="center"/>
    </xf>
    <xf numFmtId="0" fontId="4" fillId="0" borderId="0" xfId="4" quotePrefix="1" applyFont="1" applyFill="1" applyAlignment="1">
      <alignment horizontal="left" vertical="center"/>
    </xf>
    <xf numFmtId="0" fontId="4" fillId="0" borderId="0" xfId="9" quotePrefix="1" applyFont="1" applyAlignment="1">
      <alignment horizontal="left" vertical="center"/>
    </xf>
    <xf numFmtId="167" fontId="4" fillId="0" borderId="0" xfId="5" applyNumberFormat="1" applyFont="1" applyFill="1" applyBorder="1" applyAlignment="1" applyProtection="1">
      <alignment horizontal="right" vertical="center"/>
    </xf>
    <xf numFmtId="165" fontId="9" fillId="0" borderId="0" xfId="3" applyFont="1" applyAlignment="1" applyProtection="1">
      <alignment horizontal="left" vertical="center"/>
    </xf>
    <xf numFmtId="165" fontId="10" fillId="0" borderId="0" xfId="3" applyFont="1" applyAlignment="1">
      <alignment horizontal="right" vertical="center" readingOrder="2"/>
    </xf>
    <xf numFmtId="165" fontId="4" fillId="0" borderId="0" xfId="3" applyFont="1" applyAlignment="1">
      <alignment horizontal="center" vertical="center"/>
    </xf>
    <xf numFmtId="165" fontId="4" fillId="0" borderId="0" xfId="3" applyFont="1" applyAlignment="1">
      <alignment horizontal="left" vertical="center"/>
    </xf>
    <xf numFmtId="0" fontId="10" fillId="4" borderId="0" xfId="4" applyFont="1" applyFill="1" applyAlignment="1">
      <alignment vertical="center"/>
    </xf>
    <xf numFmtId="167" fontId="10" fillId="3" borderId="0" xfId="5" applyNumberFormat="1" applyFont="1" applyFill="1" applyBorder="1" applyAlignment="1" applyProtection="1">
      <alignment horizontal="center" vertical="center"/>
    </xf>
    <xf numFmtId="1" fontId="13" fillId="4" borderId="0" xfId="6" applyNumberFormat="1" applyFont="1" applyFill="1" applyBorder="1" applyAlignment="1">
      <alignment horizontal="right" vertical="center" readingOrder="2"/>
    </xf>
    <xf numFmtId="1" fontId="4" fillId="0" borderId="0" xfId="0" applyNumberFormat="1" applyFont="1" applyFill="1" applyBorder="1"/>
    <xf numFmtId="3" fontId="19" fillId="0" borderId="0" xfId="0" applyNumberFormat="1" applyFont="1" applyFill="1" applyBorder="1" applyAlignment="1">
      <alignment vertical="center"/>
    </xf>
    <xf numFmtId="1" fontId="20" fillId="0" borderId="0" xfId="0" applyNumberFormat="1" applyFont="1" applyFill="1" applyBorder="1"/>
    <xf numFmtId="168" fontId="10" fillId="4" borderId="0" xfId="4" quotePrefix="1" applyNumberFormat="1" applyFont="1" applyFill="1" applyAlignment="1" applyProtection="1">
      <alignment horizontal="left" vertical="center"/>
    </xf>
    <xf numFmtId="1" fontId="13" fillId="4" borderId="0" xfId="6" quotePrefix="1" applyNumberFormat="1" applyFont="1" applyFill="1" applyAlignment="1">
      <alignment horizontal="right" vertical="center"/>
    </xf>
    <xf numFmtId="168" fontId="10" fillId="4" borderId="0" xfId="4" applyNumberFormat="1" applyFont="1" applyFill="1" applyAlignment="1" applyProtection="1">
      <alignment horizontal="left" vertical="center"/>
    </xf>
    <xf numFmtId="1" fontId="13" fillId="4" borderId="0" xfId="6" applyNumberFormat="1" applyFont="1" applyFill="1" applyAlignment="1">
      <alignment horizontal="right" vertical="center" readingOrder="2"/>
    </xf>
    <xf numFmtId="1" fontId="13" fillId="4" borderId="0" xfId="6" quotePrefix="1" applyNumberFormat="1" applyFont="1" applyFill="1" applyBorder="1" applyAlignment="1">
      <alignment horizontal="right" vertical="center"/>
    </xf>
    <xf numFmtId="0" fontId="10" fillId="4" borderId="0" xfId="4" quotePrefix="1" applyFont="1" applyFill="1" applyAlignment="1">
      <alignment horizontal="left" vertical="center"/>
    </xf>
    <xf numFmtId="0" fontId="14" fillId="0" borderId="0" xfId="4" applyFont="1" applyAlignment="1">
      <alignment horizontal="left" vertical="center"/>
    </xf>
    <xf numFmtId="1" fontId="16" fillId="0" borderId="0" xfId="6" applyNumberFormat="1" applyFont="1" applyAlignment="1">
      <alignment horizontal="right" vertical="center" indent="1"/>
    </xf>
    <xf numFmtId="165" fontId="16" fillId="0" borderId="0" xfId="11" applyFont="1" applyAlignment="1">
      <alignment horizontal="right" vertical="center"/>
    </xf>
    <xf numFmtId="0" fontId="14" fillId="0" borderId="0" xfId="4" quotePrefix="1" applyFont="1" applyAlignment="1">
      <alignment horizontal="left" vertical="center"/>
    </xf>
    <xf numFmtId="0" fontId="10" fillId="0" borderId="0" xfId="12" applyNumberFormat="1" applyFont="1" applyAlignment="1" applyProtection="1">
      <alignment horizontal="left" vertical="center"/>
    </xf>
    <xf numFmtId="1" fontId="13" fillId="0" borderId="0" xfId="0" applyNumberFormat="1" applyFont="1" applyAlignment="1">
      <alignment horizontal="right" vertical="center" readingOrder="2"/>
    </xf>
    <xf numFmtId="0" fontId="4" fillId="0" borderId="0" xfId="9" quotePrefix="1" applyFont="1" applyBorder="1" applyAlignment="1">
      <alignment horizontal="left" vertical="center"/>
    </xf>
    <xf numFmtId="167" fontId="4" fillId="0" borderId="0" xfId="5" applyNumberFormat="1" applyFont="1" applyFill="1" applyBorder="1" applyAlignment="1" applyProtection="1">
      <alignment horizontal="left" vertical="center"/>
    </xf>
    <xf numFmtId="165" fontId="4" fillId="0" borderId="0" xfId="13" applyNumberFormat="1" applyFont="1" applyAlignment="1">
      <alignment vertical="center"/>
    </xf>
    <xf numFmtId="1" fontId="16" fillId="0" borderId="0" xfId="14" applyNumberFormat="1" applyFont="1" applyAlignment="1">
      <alignment vertical="center"/>
    </xf>
    <xf numFmtId="165" fontId="10" fillId="0" borderId="0" xfId="13" applyNumberFormat="1" applyFont="1" applyAlignment="1">
      <alignment vertical="center"/>
    </xf>
    <xf numFmtId="168" fontId="10" fillId="3" borderId="0" xfId="3" applyNumberFormat="1" applyFont="1" applyFill="1" applyBorder="1" applyAlignment="1">
      <alignment horizontal="right" vertical="center"/>
    </xf>
    <xf numFmtId="1" fontId="21" fillId="0" borderId="0" xfId="7" applyNumberFormat="1" applyFont="1" applyAlignment="1">
      <alignment horizontal="right" vertical="center" readingOrder="2"/>
    </xf>
    <xf numFmtId="165" fontId="22" fillId="0" borderId="0" xfId="3" applyFont="1" applyAlignment="1">
      <alignment vertical="center"/>
    </xf>
    <xf numFmtId="165" fontId="22" fillId="0" borderId="0" xfId="3" applyFont="1" applyAlignment="1" applyProtection="1">
      <alignment horizontal="left" vertical="center"/>
    </xf>
    <xf numFmtId="170" fontId="10" fillId="0" borderId="0" xfId="3" applyNumberFormat="1" applyFont="1" applyAlignment="1">
      <alignment horizontal="left" vertical="center"/>
    </xf>
    <xf numFmtId="170" fontId="10" fillId="0" borderId="0" xfId="3" applyNumberFormat="1" applyFont="1" applyAlignment="1">
      <alignment horizontal="center" vertical="center"/>
    </xf>
    <xf numFmtId="170" fontId="10" fillId="0" borderId="0" xfId="3" applyNumberFormat="1" applyFont="1" applyAlignment="1">
      <alignment horizontal="right" vertical="center"/>
    </xf>
    <xf numFmtId="166" fontId="4" fillId="0" borderId="0" xfId="3" quotePrefix="1" applyNumberFormat="1" applyFont="1" applyAlignment="1">
      <alignment horizontal="right" vertical="center" readingOrder="2"/>
    </xf>
    <xf numFmtId="165" fontId="16" fillId="0" borderId="0" xfId="15" applyFont="1" applyAlignment="1" applyProtection="1">
      <alignment horizontal="left" vertical="center"/>
    </xf>
    <xf numFmtId="0" fontId="4" fillId="0" borderId="0" xfId="9" applyFont="1" applyAlignment="1">
      <alignment vertical="center"/>
    </xf>
    <xf numFmtId="165" fontId="9" fillId="0" borderId="0" xfId="3" applyFont="1" applyAlignment="1">
      <alignment vertical="center"/>
    </xf>
    <xf numFmtId="0" fontId="7" fillId="0" borderId="0" xfId="9" quotePrefix="1" applyFont="1" applyAlignment="1">
      <alignment horizontal="right" vertical="center" readingOrder="2"/>
    </xf>
    <xf numFmtId="166" fontId="4" fillId="0" borderId="0" xfId="0" applyNumberFormat="1" applyFont="1" applyAlignment="1">
      <alignment horizontal="left" vertical="center"/>
    </xf>
    <xf numFmtId="166" fontId="4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71" fontId="13" fillId="0" borderId="0" xfId="0" applyNumberFormat="1" applyFont="1" applyAlignment="1">
      <alignment horizontal="right" vertical="center"/>
    </xf>
    <xf numFmtId="3" fontId="10" fillId="2" borderId="0" xfId="5" applyNumberFormat="1" applyFont="1" applyFill="1" applyBorder="1" applyAlignment="1" applyProtection="1">
      <alignment horizontal="right" vertical="center"/>
    </xf>
    <xf numFmtId="0" fontId="24" fillId="0" borderId="0" xfId="0" applyFont="1" applyAlignment="1">
      <alignment horizontal="right" vertical="center"/>
    </xf>
    <xf numFmtId="168" fontId="4" fillId="0" borderId="0" xfId="16" quotePrefix="1" applyNumberFormat="1" applyFont="1" applyAlignment="1" applyProtection="1">
      <alignment horizontal="left" vertical="center"/>
    </xf>
    <xf numFmtId="1" fontId="4" fillId="0" borderId="0" xfId="5" applyNumberFormat="1" applyFont="1" applyFill="1" applyBorder="1" applyAlignment="1" applyProtection="1">
      <alignment horizontal="right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167" fontId="4" fillId="3" borderId="0" xfId="5" applyNumberFormat="1" applyFont="1" applyFill="1" applyBorder="1" applyAlignment="1" applyProtection="1">
      <alignment horizontal="right" vertical="center"/>
    </xf>
    <xf numFmtId="167" fontId="10" fillId="0" borderId="0" xfId="5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right" vertical="center" readingOrder="2"/>
    </xf>
    <xf numFmtId="168" fontId="4" fillId="0" borderId="0" xfId="0" applyNumberFormat="1" applyFont="1" applyAlignment="1">
      <alignment horizontal="left" vertical="center"/>
    </xf>
    <xf numFmtId="170" fontId="4" fillId="0" borderId="0" xfId="3" applyNumberFormat="1" applyFont="1" applyBorder="1" applyAlignment="1">
      <alignment horizontal="right" vertical="center"/>
    </xf>
    <xf numFmtId="165" fontId="4" fillId="0" borderId="0" xfId="15" quotePrefix="1" applyFont="1" applyAlignment="1" applyProtection="1">
      <alignment horizontal="left" vertical="center"/>
    </xf>
    <xf numFmtId="168" fontId="13" fillId="0" borderId="0" xfId="16" applyNumberFormat="1" applyFont="1" applyAlignment="1" applyProtection="1">
      <alignment horizontal="left" vertical="center"/>
    </xf>
    <xf numFmtId="170" fontId="10" fillId="0" borderId="0" xfId="3" applyNumberFormat="1" applyFont="1" applyAlignment="1">
      <alignment vertical="center"/>
    </xf>
    <xf numFmtId="165" fontId="4" fillId="0" borderId="0" xfId="15" applyFont="1" applyAlignment="1" applyProtection="1">
      <alignment horizontal="left" vertical="center"/>
    </xf>
    <xf numFmtId="166" fontId="10" fillId="0" borderId="0" xfId="3" applyNumberFormat="1" applyFont="1" applyAlignment="1">
      <alignment vertical="center"/>
    </xf>
    <xf numFmtId="0" fontId="4" fillId="0" borderId="0" xfId="9" applyFont="1" applyAlignment="1">
      <alignment horizontal="right" vertical="center"/>
    </xf>
    <xf numFmtId="166" fontId="22" fillId="0" borderId="0" xfId="3" quotePrefix="1" applyNumberFormat="1" applyFont="1" applyAlignment="1">
      <alignment horizontal="left" vertical="center"/>
    </xf>
    <xf numFmtId="165" fontId="10" fillId="0" borderId="0" xfId="3" applyFont="1" applyAlignment="1">
      <alignment vertical="center"/>
    </xf>
    <xf numFmtId="0" fontId="4" fillId="0" borderId="0" xfId="9" quotePrefix="1" applyFont="1" applyAlignment="1">
      <alignment horizontal="right" vertical="center"/>
    </xf>
    <xf numFmtId="166" fontId="4" fillId="0" borderId="0" xfId="3" applyNumberFormat="1" applyFont="1" applyAlignment="1">
      <alignment horizontal="left" vertical="center"/>
    </xf>
    <xf numFmtId="167" fontId="10" fillId="3" borderId="0" xfId="5" applyNumberFormat="1" applyFont="1" applyFill="1" applyBorder="1" applyAlignment="1" applyProtection="1">
      <alignment horizontal="right" vertical="center"/>
    </xf>
    <xf numFmtId="3" fontId="10" fillId="3" borderId="0" xfId="7" applyNumberFormat="1" applyFont="1" applyFill="1" applyBorder="1" applyAlignment="1" applyProtection="1">
      <alignment horizontal="right" vertical="center"/>
    </xf>
    <xf numFmtId="3" fontId="4" fillId="3" borderId="0" xfId="7" applyNumberFormat="1" applyFont="1" applyFill="1" applyBorder="1" applyAlignment="1" applyProtection="1">
      <alignment horizontal="right" vertical="center"/>
    </xf>
    <xf numFmtId="167" fontId="4" fillId="5" borderId="0" xfId="0" applyNumberFormat="1" applyFont="1" applyFill="1" applyBorder="1" applyAlignment="1">
      <alignment horizontal="left" vertical="center"/>
    </xf>
    <xf numFmtId="165" fontId="16" fillId="0" borderId="0" xfId="0" applyNumberFormat="1" applyFont="1" applyAlignment="1">
      <alignment horizontal="right" vertical="center"/>
    </xf>
    <xf numFmtId="166" fontId="10" fillId="0" borderId="0" xfId="0" applyNumberFormat="1" applyFont="1" applyAlignment="1">
      <alignment vertical="center"/>
    </xf>
    <xf numFmtId="168" fontId="10" fillId="0" borderId="0" xfId="9" applyNumberFormat="1" applyFont="1" applyAlignment="1">
      <alignment horizontal="right" vertical="center"/>
    </xf>
    <xf numFmtId="0" fontId="13" fillId="0" borderId="0" xfId="0" applyFont="1" applyAlignment="1">
      <alignment horizontal="right" vertical="center" readingOrder="2"/>
    </xf>
    <xf numFmtId="165" fontId="13" fillId="0" borderId="0" xfId="3" applyFont="1" applyAlignment="1">
      <alignment horizontal="right" vertical="center"/>
    </xf>
    <xf numFmtId="166" fontId="22" fillId="0" borderId="0" xfId="3" applyNumberFormat="1" applyFont="1" applyAlignment="1">
      <alignment horizontal="left" vertical="center"/>
    </xf>
    <xf numFmtId="165" fontId="4" fillId="0" borderId="0" xfId="9" applyNumberFormat="1" applyFont="1" applyAlignment="1">
      <alignment horizontal="right" vertical="center"/>
    </xf>
    <xf numFmtId="165" fontId="26" fillId="0" borderId="0" xfId="3" applyFont="1" applyAlignment="1">
      <alignment vertical="center"/>
    </xf>
    <xf numFmtId="165" fontId="9" fillId="0" borderId="0" xfId="3" quotePrefix="1" applyFont="1" applyAlignment="1">
      <alignment horizontal="right" vertical="center" readingOrder="2"/>
    </xf>
    <xf numFmtId="165" fontId="7" fillId="0" borderId="0" xfId="3" quotePrefix="1" applyFont="1" applyAlignment="1">
      <alignment horizontal="right" vertical="center"/>
    </xf>
    <xf numFmtId="165" fontId="26" fillId="0" borderId="0" xfId="3" applyFont="1" applyAlignment="1">
      <alignment horizontal="right" vertical="center"/>
    </xf>
    <xf numFmtId="165" fontId="7" fillId="0" borderId="0" xfId="3" applyFont="1" applyAlignment="1">
      <alignment vertical="center" readingOrder="2"/>
    </xf>
    <xf numFmtId="165" fontId="10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right" vertical="center"/>
    </xf>
    <xf numFmtId="0" fontId="19" fillId="0" borderId="0" xfId="14" applyFont="1" applyAlignment="1">
      <alignment vertical="center"/>
    </xf>
    <xf numFmtId="0" fontId="19" fillId="0" borderId="0" xfId="14" applyFont="1" applyAlignment="1">
      <alignment horizontal="center" vertical="center"/>
    </xf>
    <xf numFmtId="3" fontId="4" fillId="5" borderId="0" xfId="0" applyNumberFormat="1" applyFont="1" applyFill="1" applyBorder="1" applyAlignment="1">
      <alignment horizontal="right" vertical="center"/>
    </xf>
    <xf numFmtId="1" fontId="16" fillId="0" borderId="0" xfId="0" applyNumberFormat="1" applyFont="1" applyAlignment="1">
      <alignment horizontal="right" vertical="center"/>
    </xf>
    <xf numFmtId="168" fontId="4" fillId="0" borderId="0" xfId="17" quotePrefix="1" applyNumberFormat="1" applyFont="1" applyAlignment="1">
      <alignment horizontal="left" vertical="center"/>
    </xf>
    <xf numFmtId="168" fontId="4" fillId="0" borderId="0" xfId="3" applyNumberFormat="1" applyFont="1" applyFill="1" applyBorder="1" applyAlignment="1" applyProtection="1">
      <alignment horizontal="right" vertical="center"/>
    </xf>
    <xf numFmtId="3" fontId="4" fillId="6" borderId="0" xfId="18" applyNumberFormat="1" applyFont="1" applyFill="1" applyBorder="1" applyAlignment="1" applyProtection="1">
      <alignment horizontal="right" vertical="center"/>
    </xf>
    <xf numFmtId="165" fontId="16" fillId="0" borderId="0" xfId="3" quotePrefix="1" applyFont="1" applyAlignment="1">
      <alignment horizontal="right" vertical="center"/>
    </xf>
    <xf numFmtId="171" fontId="4" fillId="0" borderId="0" xfId="3" applyNumberFormat="1" applyFont="1" applyAlignment="1">
      <alignment horizontal="right" vertical="center"/>
    </xf>
    <xf numFmtId="165" fontId="10" fillId="0" borderId="0" xfId="3" quotePrefix="1" applyFont="1" applyBorder="1" applyAlignment="1" applyProtection="1">
      <alignment horizontal="left" vertical="center"/>
    </xf>
    <xf numFmtId="165" fontId="10" fillId="0" borderId="0" xfId="3" applyFont="1" applyBorder="1" applyAlignment="1" applyProtection="1">
      <alignment horizontal="left" vertical="center"/>
    </xf>
    <xf numFmtId="165" fontId="4" fillId="0" borderId="0" xfId="3" applyFont="1" applyBorder="1" applyAlignment="1" applyProtection="1">
      <alignment horizontal="left" vertical="center"/>
    </xf>
    <xf numFmtId="165" fontId="10" fillId="0" borderId="0" xfId="0" applyNumberFormat="1" applyFont="1" applyAlignment="1">
      <alignment vertical="center"/>
    </xf>
    <xf numFmtId="165" fontId="4" fillId="0" borderId="0" xfId="3" applyFont="1" applyBorder="1" applyAlignment="1">
      <alignment horizontal="center" vertical="center"/>
    </xf>
    <xf numFmtId="165" fontId="4" fillId="0" borderId="0" xfId="3" applyFont="1" applyBorder="1" applyAlignment="1" applyProtection="1">
      <alignment horizontal="right" vertical="center"/>
    </xf>
    <xf numFmtId="165" fontId="10" fillId="0" borderId="0" xfId="3" applyFont="1" applyBorder="1" applyAlignment="1" applyProtection="1">
      <alignment horizontal="right" vertical="center"/>
    </xf>
    <xf numFmtId="166" fontId="13" fillId="0" borderId="0" xfId="0" applyNumberFormat="1" applyFont="1" applyAlignment="1">
      <alignment vertical="center"/>
    </xf>
    <xf numFmtId="170" fontId="4" fillId="0" borderId="0" xfId="0" applyNumberFormat="1" applyFont="1" applyAlignment="1">
      <alignment horizontal="right" vertical="center"/>
    </xf>
    <xf numFmtId="170" fontId="4" fillId="0" borderId="0" xfId="0" applyNumberFormat="1" applyFont="1" applyAlignment="1">
      <alignment vertical="center"/>
    </xf>
    <xf numFmtId="165" fontId="4" fillId="0" borderId="0" xfId="19" applyFont="1" applyAlignment="1">
      <alignment vertical="center"/>
    </xf>
    <xf numFmtId="166" fontId="22" fillId="0" borderId="0" xfId="0" applyNumberFormat="1" applyFont="1" applyAlignment="1">
      <alignment horizontal="left" vertical="center"/>
    </xf>
    <xf numFmtId="168" fontId="10" fillId="5" borderId="0" xfId="0" applyNumberFormat="1" applyFont="1" applyFill="1" applyBorder="1" applyAlignment="1">
      <alignment horizontal="right" vertical="center"/>
    </xf>
    <xf numFmtId="168" fontId="10" fillId="5" borderId="0" xfId="0" applyNumberFormat="1" applyFont="1" applyFill="1" applyBorder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6" fontId="4" fillId="0" borderId="0" xfId="0" applyNumberFormat="1" applyFont="1" applyAlignment="1">
      <alignment horizontal="right" vertical="center" readingOrder="2"/>
    </xf>
    <xf numFmtId="165" fontId="4" fillId="0" borderId="0" xfId="19" applyFont="1" applyAlignment="1">
      <alignment horizontal="right" vertical="center"/>
    </xf>
    <xf numFmtId="166" fontId="18" fillId="3" borderId="0" xfId="3" applyNumberFormat="1" applyFont="1" applyFill="1" applyBorder="1" applyAlignment="1">
      <alignment horizontal="right" vertical="center"/>
    </xf>
    <xf numFmtId="166" fontId="18" fillId="3" borderId="0" xfId="3" applyNumberFormat="1" applyFont="1" applyFill="1" applyBorder="1" applyAlignment="1">
      <alignment vertical="center"/>
    </xf>
    <xf numFmtId="166" fontId="4" fillId="0" borderId="0" xfId="3" applyNumberFormat="1" applyFont="1" applyAlignment="1">
      <alignment vertical="center"/>
    </xf>
    <xf numFmtId="166" fontId="4" fillId="3" borderId="0" xfId="3" applyNumberFormat="1" applyFont="1" applyFill="1" applyAlignment="1">
      <alignment vertical="center"/>
    </xf>
    <xf numFmtId="166" fontId="28" fillId="3" borderId="0" xfId="3" applyNumberFormat="1" applyFont="1" applyFill="1" applyBorder="1" applyAlignment="1">
      <alignment horizontal="right" vertical="center"/>
    </xf>
    <xf numFmtId="166" fontId="28" fillId="3" borderId="0" xfId="3" applyNumberFormat="1" applyFont="1" applyFill="1" applyBorder="1" applyAlignment="1">
      <alignment vertical="center"/>
    </xf>
    <xf numFmtId="2" fontId="9" fillId="3" borderId="0" xfId="3" quotePrefix="1" applyNumberFormat="1" applyFont="1" applyFill="1" applyAlignment="1">
      <alignment horizontal="right" vertical="center" readingOrder="2"/>
    </xf>
    <xf numFmtId="166" fontId="26" fillId="3" borderId="0" xfId="3" applyNumberFormat="1" applyFont="1" applyFill="1" applyBorder="1" applyAlignment="1">
      <alignment horizontal="right" vertical="center"/>
    </xf>
    <xf numFmtId="166" fontId="26" fillId="3" borderId="0" xfId="3" applyNumberFormat="1" applyFont="1" applyFill="1" applyBorder="1" applyAlignment="1">
      <alignment vertical="center"/>
    </xf>
    <xf numFmtId="166" fontId="26" fillId="0" borderId="0" xfId="3" applyNumberFormat="1" applyFont="1" applyAlignment="1">
      <alignment vertical="center"/>
    </xf>
    <xf numFmtId="165" fontId="7" fillId="0" borderId="0" xfId="3" applyFont="1" applyAlignment="1">
      <alignment horizontal="right" vertical="center" readingOrder="2"/>
    </xf>
    <xf numFmtId="166" fontId="26" fillId="3" borderId="0" xfId="3" applyNumberFormat="1" applyFont="1" applyFill="1" applyBorder="1" applyAlignment="1" applyProtection="1">
      <alignment horizontal="left" vertical="center"/>
    </xf>
    <xf numFmtId="165" fontId="10" fillId="0" borderId="0" xfId="3" quotePrefix="1" applyFont="1" applyAlignment="1">
      <alignment horizontal="right" vertical="center"/>
    </xf>
    <xf numFmtId="168" fontId="29" fillId="0" borderId="0" xfId="16" quotePrefix="1" applyNumberFormat="1" applyFont="1" applyAlignment="1" applyProtection="1">
      <alignment horizontal="center" vertical="center"/>
    </xf>
    <xf numFmtId="168" fontId="29" fillId="0" borderId="0" xfId="16" quotePrefix="1" applyNumberFormat="1" applyFont="1" applyAlignment="1" applyProtection="1">
      <alignment horizontal="right" vertical="center"/>
    </xf>
    <xf numFmtId="168" fontId="29" fillId="0" borderId="0" xfId="16" applyNumberFormat="1" applyFont="1" applyAlignment="1" applyProtection="1">
      <alignment horizontal="center" vertical="center"/>
    </xf>
    <xf numFmtId="166" fontId="10" fillId="0" borderId="0" xfId="3" applyNumberFormat="1" applyFont="1" applyBorder="1" applyAlignment="1" applyProtection="1">
      <alignment horizontal="right" vertical="center"/>
    </xf>
    <xf numFmtId="166" fontId="18" fillId="0" borderId="0" xfId="3" applyNumberFormat="1" applyFont="1" applyBorder="1" applyAlignment="1">
      <alignment vertical="center"/>
    </xf>
    <xf numFmtId="166" fontId="10" fillId="0" borderId="0" xfId="3" applyNumberFormat="1" applyFont="1" applyBorder="1" applyAlignment="1">
      <alignment horizontal="right" vertical="center"/>
    </xf>
    <xf numFmtId="166" fontId="18" fillId="0" borderId="0" xfId="3" applyNumberFormat="1" applyFont="1" applyBorder="1" applyAlignment="1" applyProtection="1">
      <alignment horizontal="left" vertical="center"/>
    </xf>
    <xf numFmtId="166" fontId="18" fillId="0" borderId="0" xfId="3" applyNumberFormat="1" applyFont="1" applyBorder="1" applyAlignment="1">
      <alignment horizontal="right" vertical="center"/>
    </xf>
    <xf numFmtId="166" fontId="4" fillId="0" borderId="0" xfId="3" quotePrefix="1" applyNumberFormat="1" applyFont="1" applyAlignment="1">
      <alignment horizontal="left" vertical="center"/>
    </xf>
    <xf numFmtId="166" fontId="16" fillId="0" borderId="0" xfId="3" quotePrefix="1" applyNumberFormat="1" applyFont="1" applyAlignment="1">
      <alignment horizontal="right" vertical="center"/>
    </xf>
    <xf numFmtId="0" fontId="19" fillId="0" borderId="0" xfId="0" applyNumberFormat="1" applyFont="1" applyBorder="1" applyAlignment="1">
      <alignment horizontal="center" vertical="center"/>
    </xf>
    <xf numFmtId="166" fontId="4" fillId="0" borderId="0" xfId="3" applyNumberFormat="1" applyFont="1" applyBorder="1" applyAlignment="1">
      <alignment vertical="center"/>
    </xf>
    <xf numFmtId="166" fontId="4" fillId="0" borderId="0" xfId="3" quotePrefix="1" applyNumberFormat="1" applyFont="1" applyAlignment="1" applyProtection="1">
      <alignment horizontal="left" vertical="center"/>
    </xf>
    <xf numFmtId="166" fontId="4" fillId="0" borderId="0" xfId="3" applyNumberFormat="1" applyFont="1" applyBorder="1" applyAlignment="1" applyProtection="1">
      <alignment horizontal="left" vertical="center"/>
    </xf>
    <xf numFmtId="165" fontId="4" fillId="0" borderId="0" xfId="3" applyFont="1" applyAlignment="1">
      <alignment vertical="center" readingOrder="2"/>
    </xf>
    <xf numFmtId="166" fontId="16" fillId="0" borderId="0" xfId="3" applyNumberFormat="1" applyFont="1" applyAlignment="1">
      <alignment horizontal="right" vertical="center"/>
    </xf>
    <xf numFmtId="0" fontId="19" fillId="0" borderId="0" xfId="0" applyNumberFormat="1" applyFont="1" applyFill="1" applyBorder="1" applyAlignment="1">
      <alignment horizontal="center" vertical="center"/>
    </xf>
    <xf numFmtId="166" fontId="4" fillId="0" borderId="0" xfId="3" applyNumberFormat="1" applyFont="1" applyAlignment="1" applyProtection="1">
      <alignment horizontal="left" vertical="center"/>
    </xf>
    <xf numFmtId="0" fontId="19" fillId="0" borderId="0" xfId="0" applyFont="1" applyFill="1" applyBorder="1" applyAlignment="1">
      <alignment horizontal="center"/>
    </xf>
    <xf numFmtId="166" fontId="16" fillId="0" borderId="0" xfId="3" quotePrefix="1" applyNumberFormat="1" applyFont="1" applyAlignment="1">
      <alignment horizontal="right" vertical="center" readingOrder="2"/>
    </xf>
    <xf numFmtId="166" fontId="4" fillId="0" borderId="0" xfId="3" quotePrefix="1" applyNumberFormat="1" applyFont="1" applyBorder="1" applyAlignment="1" applyProtection="1">
      <alignment horizontal="left" vertical="center"/>
    </xf>
    <xf numFmtId="166" fontId="16" fillId="0" borderId="0" xfId="3" applyNumberFormat="1" applyFont="1" applyAlignment="1">
      <alignment horizontal="right" vertical="center" readingOrder="2"/>
    </xf>
    <xf numFmtId="165" fontId="4" fillId="0" borderId="0" xfId="3" quotePrefix="1" applyFont="1" applyBorder="1" applyAlignment="1" applyProtection="1">
      <alignment horizontal="left" vertical="center"/>
    </xf>
    <xf numFmtId="166" fontId="10" fillId="0" borderId="0" xfId="3" applyNumberFormat="1" applyFont="1" applyAlignment="1">
      <alignment horizontal="right" vertical="center"/>
    </xf>
    <xf numFmtId="166" fontId="16" fillId="0" borderId="0" xfId="3" quotePrefix="1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166" fontId="13" fillId="0" borderId="0" xfId="3" applyNumberFormat="1" applyFont="1" applyAlignment="1">
      <alignment horizontal="left" vertical="center"/>
    </xf>
    <xf numFmtId="3" fontId="10" fillId="0" borderId="0" xfId="7" applyNumberFormat="1" applyFont="1" applyAlignment="1">
      <alignment horizontal="center" vertical="center"/>
    </xf>
    <xf numFmtId="166" fontId="13" fillId="0" borderId="0" xfId="3" applyNumberFormat="1" applyFont="1" applyAlignment="1">
      <alignment horizontal="right" vertical="center"/>
    </xf>
    <xf numFmtId="166" fontId="16" fillId="0" borderId="0" xfId="3" applyNumberFormat="1" applyFont="1" applyAlignment="1">
      <alignment vertical="center"/>
    </xf>
    <xf numFmtId="168" fontId="21" fillId="0" borderId="0" xfId="16" quotePrefix="1" applyNumberFormat="1" applyFont="1" applyAlignment="1" applyProtection="1">
      <alignment horizontal="center" vertical="center"/>
    </xf>
    <xf numFmtId="168" fontId="21" fillId="0" borderId="0" xfId="16" applyNumberFormat="1" applyFont="1" applyAlignment="1" applyProtection="1">
      <alignment horizontal="center" vertical="center"/>
    </xf>
    <xf numFmtId="168" fontId="13" fillId="0" borderId="0" xfId="16" quotePrefix="1" applyNumberFormat="1" applyFont="1" applyAlignment="1" applyProtection="1">
      <alignment horizontal="center" vertical="center"/>
    </xf>
    <xf numFmtId="168" fontId="13" fillId="0" borderId="0" xfId="16" applyNumberFormat="1" applyFont="1" applyAlignment="1" applyProtection="1">
      <alignment horizontal="center" vertical="center"/>
    </xf>
    <xf numFmtId="166" fontId="16" fillId="0" borderId="0" xfId="3" applyNumberFormat="1" applyFont="1" applyAlignment="1">
      <alignment horizontal="left" vertical="center"/>
    </xf>
    <xf numFmtId="3" fontId="13" fillId="0" borderId="0" xfId="3" applyNumberFormat="1" applyFont="1" applyBorder="1" applyAlignment="1">
      <alignment horizontal="right" vertical="center"/>
    </xf>
    <xf numFmtId="3" fontId="16" fillId="0" borderId="0" xfId="3" applyNumberFormat="1" applyFont="1" applyBorder="1" applyAlignment="1">
      <alignment horizontal="right" vertical="center"/>
    </xf>
    <xf numFmtId="3" fontId="16" fillId="0" borderId="0" xfId="7" applyNumberFormat="1" applyFont="1" applyAlignment="1">
      <alignment horizontal="right" vertical="center"/>
    </xf>
    <xf numFmtId="3" fontId="13" fillId="0" borderId="0" xfId="3" applyNumberFormat="1" applyFont="1" applyBorder="1" applyAlignment="1">
      <alignment vertical="center"/>
    </xf>
    <xf numFmtId="3" fontId="13" fillId="0" borderId="0" xfId="20" applyNumberFormat="1" applyFont="1" applyBorder="1" applyAlignment="1">
      <alignment vertical="center"/>
    </xf>
    <xf numFmtId="0" fontId="22" fillId="0" borderId="0" xfId="7" applyFont="1" applyAlignment="1">
      <alignment vertical="center"/>
    </xf>
    <xf numFmtId="0" fontId="4" fillId="0" borderId="0" xfId="7" applyFont="1" applyAlignment="1">
      <alignment horizontal="right" vertical="center" readingOrder="2"/>
    </xf>
    <xf numFmtId="3" fontId="10" fillId="3" borderId="0" xfId="3" applyNumberFormat="1" applyFont="1" applyFill="1" applyBorder="1" applyAlignment="1">
      <alignment horizontal="right" vertical="center"/>
    </xf>
    <xf numFmtId="3" fontId="4" fillId="0" borderId="0" xfId="3" applyNumberFormat="1" applyFont="1" applyAlignment="1">
      <alignment vertical="center"/>
    </xf>
    <xf numFmtId="3" fontId="4" fillId="0" borderId="0" xfId="20" applyNumberFormat="1" applyFont="1" applyBorder="1" applyAlignment="1">
      <alignment horizontal="right" vertical="center"/>
    </xf>
    <xf numFmtId="0" fontId="22" fillId="0" borderId="0" xfId="7" quotePrefix="1" applyFont="1" applyAlignment="1">
      <alignment horizontal="right" vertical="center" readingOrder="2"/>
    </xf>
    <xf numFmtId="0" fontId="22" fillId="0" borderId="0" xfId="7" applyFont="1" applyAlignment="1">
      <alignment horizontal="right" vertical="center" readingOrder="2"/>
    </xf>
    <xf numFmtId="1" fontId="4" fillId="0" borderId="0" xfId="21" applyNumberFormat="1" applyFont="1" applyAlignment="1">
      <alignment vertical="center"/>
    </xf>
    <xf numFmtId="166" fontId="23" fillId="0" borderId="0" xfId="3" applyNumberFormat="1" applyFont="1" applyAlignment="1">
      <alignment horizontal="center" vertical="center"/>
    </xf>
    <xf numFmtId="165" fontId="9" fillId="0" borderId="0" xfId="3" applyFont="1" applyAlignment="1">
      <alignment horizontal="right" vertical="center"/>
    </xf>
    <xf numFmtId="165" fontId="9" fillId="0" borderId="0" xfId="3" quotePrefix="1" applyFont="1" applyAlignment="1">
      <alignment horizontal="left" vertical="center"/>
    </xf>
    <xf numFmtId="165" fontId="9" fillId="0" borderId="0" xfId="3" quotePrefix="1" applyFont="1" applyAlignment="1">
      <alignment horizontal="right" vertical="center"/>
    </xf>
    <xf numFmtId="165" fontId="10" fillId="0" borderId="0" xfId="3" quotePrefix="1" applyFont="1" applyAlignment="1">
      <alignment horizontal="right" vertical="center" readingOrder="2"/>
    </xf>
    <xf numFmtId="165" fontId="10" fillId="0" borderId="0" xfId="3" quotePrefix="1" applyFont="1" applyBorder="1" applyAlignment="1" applyProtection="1">
      <alignment horizontal="right" vertical="center"/>
    </xf>
    <xf numFmtId="165" fontId="16" fillId="0" borderId="0" xfId="3" applyFont="1" applyBorder="1" applyAlignment="1">
      <alignment vertical="center"/>
    </xf>
    <xf numFmtId="0" fontId="32" fillId="0" borderId="0" xfId="14" applyFont="1" applyBorder="1" applyAlignment="1">
      <alignment horizontal="right" vertical="center"/>
    </xf>
    <xf numFmtId="168" fontId="16" fillId="0" borderId="0" xfId="16" applyNumberFormat="1" applyFont="1" applyAlignment="1">
      <alignment horizontal="right" vertical="center"/>
    </xf>
    <xf numFmtId="168" fontId="4" fillId="0" borderId="0" xfId="3" applyNumberFormat="1" applyFont="1" applyBorder="1" applyAlignment="1" applyProtection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" fontId="16" fillId="0" borderId="0" xfId="7" applyNumberFormat="1" applyFont="1" applyAlignment="1">
      <alignment horizontal="right" vertical="center"/>
    </xf>
    <xf numFmtId="165" fontId="22" fillId="0" borderId="0" xfId="3" quotePrefix="1" applyFont="1" applyBorder="1" applyAlignment="1" applyProtection="1">
      <alignment horizontal="left" vertical="center"/>
    </xf>
    <xf numFmtId="3" fontId="22" fillId="0" borderId="0" xfId="3" quotePrefix="1" applyNumberFormat="1" applyFont="1" applyBorder="1" applyAlignment="1" applyProtection="1">
      <alignment horizontal="right" vertical="center"/>
    </xf>
    <xf numFmtId="3" fontId="10" fillId="3" borderId="0" xfId="7" applyNumberFormat="1" applyFont="1" applyFill="1" applyBorder="1" applyAlignment="1" applyProtection="1">
      <alignment vertical="center"/>
    </xf>
    <xf numFmtId="0" fontId="4" fillId="0" borderId="0" xfId="7" quotePrefix="1" applyFont="1" applyAlignment="1">
      <alignment horizontal="right" vertical="center" readingOrder="2"/>
    </xf>
    <xf numFmtId="172" fontId="23" fillId="0" borderId="0" xfId="3" applyNumberFormat="1" applyFont="1" applyAlignment="1">
      <alignment horizontal="center" vertical="center"/>
    </xf>
    <xf numFmtId="0" fontId="4" fillId="0" borderId="0" xfId="21" applyFont="1" applyFill="1" applyBorder="1" applyAlignment="1">
      <alignment vertical="center"/>
    </xf>
    <xf numFmtId="0" fontId="4" fillId="0" borderId="0" xfId="21" applyFont="1" applyAlignment="1">
      <alignment vertical="center"/>
    </xf>
    <xf numFmtId="0" fontId="22" fillId="0" borderId="0" xfId="21" applyFont="1" applyFill="1" applyBorder="1" applyAlignment="1" applyProtection="1">
      <alignment horizontal="right" vertical="center"/>
    </xf>
    <xf numFmtId="0" fontId="4" fillId="0" borderId="0" xfId="21" applyFont="1" applyFill="1" applyBorder="1" applyAlignment="1">
      <alignment horizontal="right" vertical="center"/>
    </xf>
    <xf numFmtId="0" fontId="10" fillId="0" borderId="0" xfId="21" applyFont="1" applyFill="1" applyBorder="1" applyAlignment="1" applyProtection="1">
      <alignment horizontal="right" vertical="center"/>
    </xf>
    <xf numFmtId="0" fontId="10" fillId="0" borderId="0" xfId="21" applyFont="1" applyFill="1" applyBorder="1" applyAlignment="1" applyProtection="1">
      <alignment horizontal="center" vertical="center"/>
    </xf>
    <xf numFmtId="1" fontId="4" fillId="0" borderId="0" xfId="21" applyNumberFormat="1" applyFont="1" applyFill="1" applyBorder="1" applyAlignment="1">
      <alignment vertical="center"/>
    </xf>
    <xf numFmtId="0" fontId="33" fillId="0" borderId="0" xfId="0" applyFont="1" applyAlignment="1">
      <alignment wrapText="1"/>
    </xf>
    <xf numFmtId="3" fontId="4" fillId="0" borderId="0" xfId="7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1" fontId="4" fillId="0" borderId="0" xfId="21" applyNumberFormat="1" applyFont="1" applyFill="1" applyBorder="1" applyAlignment="1">
      <alignment horizontal="right" vertical="center"/>
    </xf>
    <xf numFmtId="168" fontId="16" fillId="0" borderId="0" xfId="21" quotePrefix="1" applyNumberFormat="1" applyFont="1" applyAlignment="1">
      <alignment horizontal="left" vertical="center"/>
    </xf>
    <xf numFmtId="168" fontId="10" fillId="0" borderId="0" xfId="3" applyNumberFormat="1" applyFont="1" applyFill="1" applyBorder="1" applyAlignment="1" applyProtection="1">
      <alignment horizontal="right" vertical="center"/>
    </xf>
    <xf numFmtId="0" fontId="4" fillId="0" borderId="0" xfId="0" applyFont="1" applyBorder="1" applyAlignment="1">
      <alignment horizontal="right" vertical="center"/>
    </xf>
    <xf numFmtId="3" fontId="10" fillId="0" borderId="0" xfId="7" applyNumberFormat="1" applyFont="1" applyFill="1" applyBorder="1" applyAlignment="1">
      <alignment horizontal="right" vertical="center"/>
    </xf>
    <xf numFmtId="0" fontId="22" fillId="0" borderId="0" xfId="21" applyFont="1" applyFill="1" applyBorder="1" applyAlignment="1">
      <alignment vertical="center"/>
    </xf>
    <xf numFmtId="168" fontId="10" fillId="0" borderId="0" xfId="21" applyNumberFormat="1" applyFont="1" applyFill="1" applyBorder="1" applyAlignment="1" applyProtection="1">
      <alignment horizontal="right" vertical="center"/>
    </xf>
    <xf numFmtId="166" fontId="4" fillId="0" borderId="0" xfId="3" applyNumberFormat="1" applyFont="1" applyAlignment="1">
      <alignment horizontal="right" vertical="center" readingOrder="2"/>
    </xf>
    <xf numFmtId="1" fontId="10" fillId="0" borderId="0" xfId="21" applyNumberFormat="1" applyFont="1" applyFill="1" applyBorder="1" applyAlignment="1" applyProtection="1">
      <alignment horizontal="right" vertical="center"/>
    </xf>
    <xf numFmtId="0" fontId="4" fillId="0" borderId="0" xfId="21" applyFont="1" applyFill="1" applyBorder="1" applyAlignment="1">
      <alignment horizontal="right" vertical="center" readingOrder="2"/>
    </xf>
    <xf numFmtId="1" fontId="23" fillId="0" borderId="0" xfId="21" applyNumberFormat="1" applyFont="1" applyFill="1" applyBorder="1" applyAlignment="1">
      <alignment horizontal="center" vertical="center"/>
    </xf>
    <xf numFmtId="1" fontId="4" fillId="0" borderId="0" xfId="3" applyNumberFormat="1" applyFont="1" applyFill="1" applyBorder="1" applyAlignment="1" applyProtection="1">
      <alignment horizontal="right" vertical="center"/>
    </xf>
    <xf numFmtId="1" fontId="10" fillId="0" borderId="0" xfId="3" applyNumberFormat="1" applyFont="1" applyFill="1" applyBorder="1" applyAlignment="1" applyProtection="1">
      <alignment horizontal="right" vertical="center"/>
    </xf>
    <xf numFmtId="165" fontId="18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horizontal="right" vertical="center"/>
    </xf>
    <xf numFmtId="165" fontId="8" fillId="0" borderId="0" xfId="10" applyFont="1" applyAlignment="1">
      <alignment vertical="center"/>
    </xf>
    <xf numFmtId="165" fontId="4" fillId="0" borderId="0" xfId="10" applyFont="1" applyAlignment="1">
      <alignment vertical="center"/>
    </xf>
    <xf numFmtId="165" fontId="4" fillId="0" borderId="0" xfId="10" applyFont="1" applyAlignment="1">
      <alignment horizontal="center" vertical="center"/>
    </xf>
    <xf numFmtId="165" fontId="10" fillId="0" borderId="0" xfId="10" applyFont="1" applyAlignment="1">
      <alignment horizontal="center" vertical="center"/>
    </xf>
    <xf numFmtId="166" fontId="4" fillId="0" borderId="0" xfId="3" applyNumberFormat="1" applyFont="1" applyAlignment="1">
      <alignment horizontal="center" vertical="center"/>
    </xf>
    <xf numFmtId="165" fontId="7" fillId="0" borderId="0" xfId="10" applyFont="1" applyAlignment="1">
      <alignment vertical="center"/>
    </xf>
    <xf numFmtId="166" fontId="10" fillId="0" borderId="0" xfId="0" applyNumberFormat="1" applyFont="1" applyAlignment="1">
      <alignment horizontal="center" vertical="center"/>
    </xf>
    <xf numFmtId="0" fontId="10" fillId="0" borderId="0" xfId="22" applyFont="1" applyBorder="1" applyAlignment="1">
      <alignment horizontal="right" vertical="center"/>
    </xf>
    <xf numFmtId="168" fontId="10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165" fontId="9" fillId="0" borderId="0" xfId="10" quotePrefix="1" applyFont="1" applyAlignment="1" applyProtection="1">
      <alignment horizontal="left" vertical="center"/>
    </xf>
    <xf numFmtId="165" fontId="7" fillId="0" borderId="0" xfId="10" quotePrefix="1" applyFont="1" applyAlignment="1">
      <alignment horizontal="right" vertical="center" readingOrder="2"/>
    </xf>
    <xf numFmtId="3" fontId="24" fillId="0" borderId="0" xfId="0" applyNumberFormat="1" applyFont="1" applyAlignment="1">
      <alignment horizontal="center" vertical="center"/>
    </xf>
    <xf numFmtId="3" fontId="25" fillId="0" borderId="0" xfId="0" applyNumberFormat="1" applyFont="1" applyAlignment="1">
      <alignment horizontal="center" vertical="center"/>
    </xf>
    <xf numFmtId="166" fontId="13" fillId="0" borderId="0" xfId="10" applyNumberFormat="1" applyFont="1" applyAlignment="1">
      <alignment vertical="center"/>
    </xf>
    <xf numFmtId="3" fontId="10" fillId="0" borderId="0" xfId="10" applyNumberFormat="1" applyFont="1" applyAlignment="1">
      <alignment horizontal="center" vertical="center"/>
    </xf>
    <xf numFmtId="165" fontId="13" fillId="0" borderId="0" xfId="10" applyFont="1" applyAlignment="1">
      <alignment horizontal="right" vertical="center"/>
    </xf>
    <xf numFmtId="165" fontId="22" fillId="0" borderId="0" xfId="10" quotePrefix="1" applyFont="1" applyAlignment="1">
      <alignment horizontal="left" vertical="center"/>
    </xf>
    <xf numFmtId="165" fontId="4" fillId="0" borderId="0" xfId="10" quotePrefix="1" applyFont="1" applyBorder="1" applyAlignment="1" applyProtection="1">
      <alignment horizontal="right" vertical="center" readingOrder="2"/>
    </xf>
    <xf numFmtId="165" fontId="4" fillId="0" borderId="0" xfId="10" quotePrefix="1" applyFont="1" applyAlignment="1">
      <alignment horizontal="right" vertical="center"/>
    </xf>
    <xf numFmtId="166" fontId="4" fillId="3" borderId="0" xfId="3" applyNumberFormat="1" applyFont="1" applyFill="1" applyBorder="1" applyAlignment="1">
      <alignment horizontal="right" vertical="center"/>
    </xf>
    <xf numFmtId="166" fontId="4" fillId="3" borderId="0" xfId="3" applyNumberFormat="1" applyFont="1" applyFill="1" applyBorder="1" applyAlignment="1">
      <alignment vertical="center"/>
    </xf>
    <xf numFmtId="166" fontId="9" fillId="0" borderId="0" xfId="3" applyNumberFormat="1" applyFont="1" applyAlignment="1">
      <alignment vertical="center" readingOrder="2"/>
    </xf>
    <xf numFmtId="166" fontId="9" fillId="0" borderId="0" xfId="3" applyNumberFormat="1" applyFont="1" applyAlignment="1">
      <alignment horizontal="right" vertical="center"/>
    </xf>
    <xf numFmtId="165" fontId="10" fillId="0" borderId="0" xfId="3" applyFont="1" applyBorder="1" applyAlignment="1" applyProtection="1">
      <alignment horizontal="center" vertical="center" wrapText="1"/>
    </xf>
    <xf numFmtId="0" fontId="32" fillId="0" borderId="0" xfId="14" applyFont="1" applyBorder="1" applyAlignment="1">
      <alignment horizontal="center" vertical="center"/>
    </xf>
    <xf numFmtId="168" fontId="29" fillId="0" borderId="0" xfId="16" applyNumberFormat="1" applyFont="1" applyAlignment="1" applyProtection="1">
      <alignment horizontal="right" vertical="center"/>
    </xf>
    <xf numFmtId="165" fontId="29" fillId="0" borderId="0" xfId="3" applyFont="1" applyBorder="1" applyAlignment="1" applyProtection="1">
      <alignment horizontal="right" vertical="center"/>
    </xf>
    <xf numFmtId="167" fontId="34" fillId="0" borderId="0" xfId="0" applyNumberFormat="1" applyFont="1" applyFill="1" applyBorder="1" applyAlignment="1" applyProtection="1">
      <alignment horizontal="right" vertical="center"/>
      <protection locked="0"/>
    </xf>
    <xf numFmtId="173" fontId="35" fillId="0" borderId="0" xfId="7" applyNumberFormat="1" applyFont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center" vertical="center"/>
    </xf>
    <xf numFmtId="3" fontId="10" fillId="3" borderId="0" xfId="7" applyNumberFormat="1" applyFont="1" applyFill="1" applyBorder="1" applyAlignment="1" applyProtection="1">
      <alignment horizontal="center" vertical="center"/>
    </xf>
    <xf numFmtId="165" fontId="10" fillId="0" borderId="0" xfId="3" applyFont="1" applyBorder="1" applyAlignment="1">
      <alignment horizontal="right" vertical="center"/>
    </xf>
    <xf numFmtId="165" fontId="10" fillId="0" borderId="0" xfId="3" applyFont="1" applyBorder="1" applyAlignment="1" applyProtection="1">
      <alignment horizontal="centerContinuous" vertical="center"/>
    </xf>
    <xf numFmtId="165" fontId="9" fillId="0" borderId="0" xfId="3" quotePrefix="1" applyFont="1" applyBorder="1" applyAlignment="1">
      <alignment horizontal="left" vertical="center"/>
    </xf>
    <xf numFmtId="165" fontId="10" fillId="0" borderId="0" xfId="0" applyNumberFormat="1" applyFont="1" applyAlignment="1">
      <alignment horizontal="center" vertical="center"/>
    </xf>
    <xf numFmtId="165" fontId="36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10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5" fontId="22" fillId="0" borderId="0" xfId="3" quotePrefix="1" applyFont="1" applyBorder="1" applyAlignment="1">
      <alignment horizontal="left" vertical="center"/>
    </xf>
    <xf numFmtId="167" fontId="4" fillId="6" borderId="0" xfId="3" applyNumberFormat="1" applyFont="1" applyFill="1" applyBorder="1" applyAlignment="1" applyProtection="1">
      <alignment horizontal="right" vertical="center"/>
    </xf>
    <xf numFmtId="165" fontId="13" fillId="6" borderId="0" xfId="3" applyFont="1" applyFill="1" applyBorder="1" applyAlignment="1" applyProtection="1">
      <alignment horizontal="left" vertical="center"/>
    </xf>
    <xf numFmtId="165" fontId="4" fillId="6" borderId="0" xfId="3" applyFont="1" applyFill="1" applyBorder="1" applyAlignment="1">
      <alignment vertical="center"/>
    </xf>
    <xf numFmtId="165" fontId="4" fillId="6" borderId="0" xfId="3" applyFont="1" applyFill="1" applyBorder="1" applyAlignment="1" applyProtection="1">
      <alignment horizontal="left" vertical="center"/>
    </xf>
    <xf numFmtId="167" fontId="10" fillId="6" borderId="0" xfId="3" applyNumberFormat="1" applyFont="1" applyFill="1" applyBorder="1" applyAlignment="1" applyProtection="1">
      <alignment horizontal="right" vertical="center"/>
    </xf>
    <xf numFmtId="1" fontId="16" fillId="0" borderId="0" xfId="0" applyNumberFormat="1" applyFont="1" applyAlignment="1">
      <alignment vertical="center"/>
    </xf>
    <xf numFmtId="165" fontId="22" fillId="0" borderId="0" xfId="0" applyNumberFormat="1" applyFont="1" applyAlignment="1">
      <alignment horizontal="left" vertical="center"/>
    </xf>
    <xf numFmtId="167" fontId="10" fillId="0" borderId="0" xfId="0" applyNumberFormat="1" applyFont="1" applyBorder="1" applyAlignment="1">
      <alignment horizontal="right" vertical="center"/>
    </xf>
    <xf numFmtId="167" fontId="23" fillId="6" borderId="0" xfId="3" applyNumberFormat="1" applyFont="1" applyFill="1" applyBorder="1" applyAlignment="1" applyProtection="1">
      <alignment horizontal="center" vertical="center"/>
    </xf>
    <xf numFmtId="165" fontId="37" fillId="0" borderId="0" xfId="3" applyFont="1" applyBorder="1" applyAlignment="1">
      <alignment horizontal="right" vertical="center"/>
    </xf>
    <xf numFmtId="165" fontId="38" fillId="0" borderId="0" xfId="3" applyFont="1" applyBorder="1" applyAlignment="1">
      <alignment horizontal="right" vertical="center"/>
    </xf>
    <xf numFmtId="165" fontId="4" fillId="0" borderId="0" xfId="10" applyFont="1" applyAlignment="1" applyProtection="1">
      <alignment horizontal="right" vertical="center"/>
    </xf>
    <xf numFmtId="165" fontId="4" fillId="0" borderId="0" xfId="10" applyFont="1" applyBorder="1" applyAlignment="1">
      <alignment horizontal="right" vertical="center"/>
    </xf>
    <xf numFmtId="165" fontId="4" fillId="0" borderId="0" xfId="10" applyFont="1" applyAlignment="1">
      <alignment horizontal="right" vertical="center"/>
    </xf>
    <xf numFmtId="165" fontId="10" fillId="0" borderId="0" xfId="1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174" fontId="10" fillId="0" borderId="0" xfId="0" applyNumberFormat="1" applyFont="1" applyAlignment="1">
      <alignment horizontal="right"/>
    </xf>
    <xf numFmtId="1" fontId="12" fillId="0" borderId="0" xfId="0" applyNumberFormat="1" applyFont="1" applyAlignment="1">
      <alignment horizontal="right" vertical="center" readingOrder="2"/>
    </xf>
    <xf numFmtId="3" fontId="39" fillId="0" borderId="0" xfId="0" applyNumberFormat="1" applyFont="1" applyAlignment="1">
      <alignment horizontal="right" vertical="center"/>
    </xf>
    <xf numFmtId="1" fontId="15" fillId="0" borderId="0" xfId="0" applyNumberFormat="1" applyFont="1" applyAlignment="1">
      <alignment horizontal="right" vertical="center" readingOrder="2"/>
    </xf>
    <xf numFmtId="1" fontId="12" fillId="0" borderId="0" xfId="0" applyNumberFormat="1" applyFont="1" applyAlignment="1">
      <alignment horizontal="right" vertical="center"/>
    </xf>
    <xf numFmtId="1" fontId="15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8" fontId="10" fillId="0" borderId="0" xfId="0" applyNumberFormat="1" applyFont="1" applyAlignment="1">
      <alignment horizontal="left" vertical="center"/>
    </xf>
    <xf numFmtId="165" fontId="4" fillId="0" borderId="0" xfId="10" applyFont="1" applyAlignment="1" applyProtection="1">
      <alignment horizontal="left" vertical="center"/>
    </xf>
    <xf numFmtId="165" fontId="10" fillId="0" borderId="0" xfId="10" applyFont="1" applyAlignment="1">
      <alignment vertical="center"/>
    </xf>
    <xf numFmtId="174" fontId="10" fillId="0" borderId="0" xfId="0" applyNumberFormat="1" applyFont="1" applyAlignment="1">
      <alignment horizontal="right" wrapText="1"/>
    </xf>
    <xf numFmtId="1" fontId="4" fillId="0" borderId="0" xfId="0" applyNumberFormat="1" applyFont="1" applyAlignment="1"/>
    <xf numFmtId="3" fontId="39" fillId="0" borderId="0" xfId="0" applyNumberFormat="1" applyFont="1" applyAlignment="1">
      <alignment horizontal="right" vertical="center" wrapText="1"/>
    </xf>
    <xf numFmtId="3" fontId="41" fillId="0" borderId="0" xfId="0" applyNumberFormat="1" applyFont="1" applyAlignment="1">
      <alignment vertical="center"/>
    </xf>
    <xf numFmtId="1" fontId="13" fillId="0" borderId="0" xfId="0" applyNumberFormat="1" applyFont="1" applyAlignment="1">
      <alignment horizontal="right" vertical="center"/>
    </xf>
    <xf numFmtId="165" fontId="10" fillId="0" borderId="0" xfId="3" applyFont="1" applyBorder="1" applyAlignment="1">
      <alignment vertical="center" wrapText="1"/>
    </xf>
    <xf numFmtId="165" fontId="4" fillId="0" borderId="0" xfId="10" applyFont="1" applyAlignment="1">
      <alignment vertical="center" wrapText="1"/>
    </xf>
    <xf numFmtId="3" fontId="35" fillId="0" borderId="0" xfId="24" applyNumberFormat="1" applyFont="1" applyFill="1" applyBorder="1" applyAlignment="1">
      <alignment horizontal="center" vertical="center"/>
    </xf>
    <xf numFmtId="165" fontId="22" fillId="0" borderId="0" xfId="3" quotePrefix="1" applyFont="1" applyAlignment="1" applyProtection="1">
      <alignment horizontal="left" vertical="center"/>
    </xf>
    <xf numFmtId="165" fontId="4" fillId="0" borderId="0" xfId="10" applyFont="1" applyBorder="1" applyAlignment="1">
      <alignment vertical="center"/>
    </xf>
    <xf numFmtId="165" fontId="10" fillId="0" borderId="0" xfId="10" applyFont="1" applyBorder="1" applyAlignment="1">
      <alignment horizontal="center" vertical="center"/>
    </xf>
    <xf numFmtId="165" fontId="10" fillId="0" borderId="0" xfId="10" applyFont="1" applyBorder="1" applyAlignment="1">
      <alignment vertical="center"/>
    </xf>
    <xf numFmtId="165" fontId="4" fillId="0" borderId="0" xfId="25" applyFont="1" applyAlignment="1">
      <alignment vertical="center"/>
    </xf>
    <xf numFmtId="165" fontId="8" fillId="0" borderId="0" xfId="25" applyFont="1" applyAlignment="1">
      <alignment vertical="center"/>
    </xf>
    <xf numFmtId="165" fontId="9" fillId="0" borderId="0" xfId="25" quotePrefix="1" applyFont="1" applyAlignment="1" applyProtection="1">
      <alignment horizontal="left" vertical="center"/>
    </xf>
    <xf numFmtId="165" fontId="43" fillId="0" borderId="0" xfId="25" quotePrefix="1" applyFont="1" applyAlignment="1" applyProtection="1">
      <alignment horizontal="left" vertical="center"/>
    </xf>
    <xf numFmtId="165" fontId="43" fillId="0" borderId="0" xfId="25" applyFont="1" applyAlignment="1">
      <alignment vertical="center"/>
    </xf>
    <xf numFmtId="165" fontId="4" fillId="0" borderId="0" xfId="25" quotePrefix="1" applyFont="1" applyAlignment="1">
      <alignment horizontal="right" vertical="center"/>
    </xf>
    <xf numFmtId="165" fontId="43" fillId="0" borderId="0" xfId="25" applyFont="1" applyAlignment="1" applyProtection="1">
      <alignment horizontal="left" vertical="center"/>
    </xf>
    <xf numFmtId="165" fontId="44" fillId="0" borderId="0" xfId="25" applyFont="1" applyAlignment="1">
      <alignment vertical="center"/>
    </xf>
    <xf numFmtId="165" fontId="10" fillId="0" borderId="0" xfId="0" applyNumberFormat="1" applyFont="1" applyAlignment="1">
      <alignment horizontal="right" vertical="center" readingOrder="2"/>
    </xf>
    <xf numFmtId="165" fontId="10" fillId="0" borderId="0" xfId="0" applyNumberFormat="1" applyFont="1" applyFill="1" applyAlignment="1">
      <alignment horizontal="right" vertical="center"/>
    </xf>
    <xf numFmtId="165" fontId="4" fillId="0" borderId="0" xfId="25" applyFont="1" applyBorder="1" applyAlignment="1">
      <alignment vertical="center"/>
    </xf>
    <xf numFmtId="165" fontId="28" fillId="0" borderId="0" xfId="0" applyNumberFormat="1" applyFont="1" applyAlignment="1">
      <alignment horizontal="center" vertical="center"/>
    </xf>
    <xf numFmtId="165" fontId="10" fillId="0" borderId="0" xfId="25" applyFont="1" applyBorder="1" applyAlignment="1">
      <alignment horizontal="right" vertical="center"/>
    </xf>
    <xf numFmtId="165" fontId="10" fillId="0" borderId="0" xfId="25" applyFont="1" applyAlignment="1">
      <alignment vertical="center"/>
    </xf>
    <xf numFmtId="168" fontId="10" fillId="0" borderId="0" xfId="25" applyNumberFormat="1" applyFont="1" applyAlignment="1">
      <alignment vertical="center"/>
    </xf>
    <xf numFmtId="1" fontId="4" fillId="5" borderId="0" xfId="0" applyNumberFormat="1" applyFont="1" applyFill="1" applyBorder="1" applyAlignment="1">
      <alignment horizontal="right" vertical="center" wrapText="1"/>
    </xf>
    <xf numFmtId="168" fontId="4" fillId="0" borderId="0" xfId="25" applyNumberFormat="1" applyFont="1" applyAlignment="1">
      <alignment vertical="center"/>
    </xf>
    <xf numFmtId="168" fontId="13" fillId="0" borderId="0" xfId="25" quotePrefix="1" applyNumberFormat="1" applyFont="1" applyAlignment="1">
      <alignment horizontal="left" vertical="center"/>
    </xf>
    <xf numFmtId="176" fontId="34" fillId="0" borderId="0" xfId="23" applyNumberFormat="1" applyFont="1" applyBorder="1" applyAlignment="1">
      <alignment vertical="center"/>
    </xf>
    <xf numFmtId="165" fontId="16" fillId="0" borderId="0" xfId="27" quotePrefix="1" applyFont="1" applyAlignment="1" applyProtection="1">
      <alignment horizontal="left" vertical="center"/>
    </xf>
    <xf numFmtId="168" fontId="16" fillId="0" borderId="0" xfId="25" applyNumberFormat="1" applyFont="1" applyBorder="1" applyAlignment="1">
      <alignment vertical="center"/>
    </xf>
    <xf numFmtId="168" fontId="4" fillId="0" borderId="0" xfId="25" applyNumberFormat="1" applyFont="1" applyBorder="1" applyAlignment="1">
      <alignment vertical="center"/>
    </xf>
    <xf numFmtId="165" fontId="10" fillId="0" borderId="0" xfId="25" applyFont="1" applyBorder="1" applyAlignment="1">
      <alignment vertical="center"/>
    </xf>
    <xf numFmtId="168" fontId="16" fillId="0" borderId="0" xfId="25" applyNumberFormat="1" applyFont="1" applyAlignment="1">
      <alignment vertical="center"/>
    </xf>
    <xf numFmtId="165" fontId="16" fillId="0" borderId="0" xfId="25" applyFont="1" applyAlignment="1">
      <alignment vertical="center"/>
    </xf>
    <xf numFmtId="168" fontId="21" fillId="0" borderId="0" xfId="25" applyNumberFormat="1" applyFont="1" applyAlignment="1">
      <alignment horizontal="center" vertical="center"/>
    </xf>
    <xf numFmtId="165" fontId="16" fillId="0" borderId="0" xfId="25" quotePrefix="1" applyFont="1" applyBorder="1" applyAlignment="1" applyProtection="1">
      <alignment horizontal="left" vertical="center"/>
    </xf>
    <xf numFmtId="168" fontId="13" fillId="0" borderId="0" xfId="28" applyNumberFormat="1" applyFont="1" applyAlignment="1" applyProtection="1">
      <alignment horizontal="left" vertical="center"/>
    </xf>
    <xf numFmtId="165" fontId="16" fillId="0" borderId="0" xfId="27" applyFont="1" applyAlignment="1" applyProtection="1">
      <alignment horizontal="left" vertical="center"/>
    </xf>
    <xf numFmtId="168" fontId="13" fillId="0" borderId="0" xfId="25" applyNumberFormat="1" applyFont="1" applyAlignment="1">
      <alignment vertical="center"/>
    </xf>
    <xf numFmtId="165" fontId="4" fillId="0" borderId="0" xfId="27" applyFont="1" applyAlignment="1" applyProtection="1">
      <alignment horizontal="left" vertical="center"/>
    </xf>
    <xf numFmtId="165" fontId="4" fillId="0" borderId="0" xfId="27" quotePrefix="1" applyFont="1" applyAlignment="1" applyProtection="1">
      <alignment horizontal="left" vertical="center"/>
    </xf>
    <xf numFmtId="165" fontId="22" fillId="0" borderId="0" xfId="25" applyFont="1" applyBorder="1" applyAlignment="1">
      <alignment vertical="center"/>
    </xf>
    <xf numFmtId="165" fontId="22" fillId="0" borderId="0" xfId="25" applyFont="1" applyAlignment="1">
      <alignment vertical="center"/>
    </xf>
    <xf numFmtId="166" fontId="10" fillId="0" borderId="0" xfId="25" applyNumberFormat="1" applyFont="1" applyAlignment="1">
      <alignment vertical="center"/>
    </xf>
    <xf numFmtId="165" fontId="4" fillId="0" borderId="0" xfId="25" applyFont="1" applyBorder="1" applyAlignment="1" applyProtection="1">
      <alignment horizontal="left" vertical="center"/>
    </xf>
    <xf numFmtId="165" fontId="7" fillId="0" borderId="0" xfId="25" quotePrefix="1" applyFont="1" applyAlignment="1">
      <alignment horizontal="right" vertical="center"/>
    </xf>
    <xf numFmtId="165" fontId="7" fillId="0" borderId="0" xfId="25" quotePrefix="1" applyFont="1" applyAlignment="1">
      <alignment horizontal="right" vertical="center" readingOrder="2"/>
    </xf>
    <xf numFmtId="1" fontId="21" fillId="0" borderId="0" xfId="0" applyNumberFormat="1" applyFont="1" applyAlignment="1">
      <alignment horizontal="right" vertical="center" readingOrder="2"/>
    </xf>
    <xf numFmtId="168" fontId="16" fillId="0" borderId="0" xfId="28" quotePrefix="1" applyNumberFormat="1" applyFont="1" applyAlignment="1">
      <alignment horizontal="right" vertical="center"/>
    </xf>
    <xf numFmtId="1" fontId="4" fillId="0" borderId="0" xfId="0" applyNumberFormat="1" applyFont="1" applyFill="1" applyAlignment="1"/>
    <xf numFmtId="3" fontId="25" fillId="0" borderId="0" xfId="0" applyNumberFormat="1" applyFont="1" applyAlignment="1">
      <alignment vertical="center"/>
    </xf>
    <xf numFmtId="168" fontId="16" fillId="0" borderId="0" xfId="28" applyNumberFormat="1" applyFont="1" applyAlignment="1">
      <alignment horizontal="right" vertical="center"/>
    </xf>
    <xf numFmtId="168" fontId="13" fillId="0" borderId="0" xfId="28" applyNumberFormat="1" applyFont="1" applyAlignment="1">
      <alignment horizontal="right" vertical="center"/>
    </xf>
    <xf numFmtId="168" fontId="13" fillId="0" borderId="0" xfId="28" quotePrefix="1" applyNumberFormat="1" applyFont="1" applyAlignment="1">
      <alignment horizontal="right" vertical="center"/>
    </xf>
    <xf numFmtId="3" fontId="24" fillId="0" borderId="0" xfId="0" applyNumberFormat="1" applyFont="1" applyAlignment="1">
      <alignment horizontal="right" vertical="center" wrapText="1"/>
    </xf>
    <xf numFmtId="3" fontId="10" fillId="0" borderId="0" xfId="0" applyNumberFormat="1" applyFont="1" applyAlignment="1">
      <alignment horizontal="right" vertical="center" wrapText="1"/>
    </xf>
    <xf numFmtId="1" fontId="10" fillId="0" borderId="0" xfId="0" applyNumberFormat="1" applyFont="1" applyAlignment="1">
      <alignment horizontal="right" vertical="center"/>
    </xf>
    <xf numFmtId="165" fontId="37" fillId="0" borderId="0" xfId="0" applyNumberFormat="1" applyFont="1" applyAlignment="1">
      <alignment horizontal="left" vertical="center"/>
    </xf>
    <xf numFmtId="165" fontId="4" fillId="3" borderId="0" xfId="30" applyFont="1" applyFill="1" applyBorder="1" applyAlignment="1">
      <alignment vertical="center"/>
    </xf>
    <xf numFmtId="2" fontId="4" fillId="3" borderId="0" xfId="30" applyNumberFormat="1" applyFont="1" applyFill="1" applyBorder="1" applyAlignment="1">
      <alignment horizontal="right" vertical="center"/>
    </xf>
    <xf numFmtId="165" fontId="4" fillId="3" borderId="0" xfId="30" applyFont="1" applyFill="1" applyBorder="1" applyAlignment="1">
      <alignment horizontal="right" vertical="center"/>
    </xf>
    <xf numFmtId="2" fontId="4" fillId="3" borderId="0" xfId="30" applyNumberFormat="1" applyFont="1" applyFill="1" applyBorder="1" applyAlignment="1">
      <alignment vertical="center"/>
    </xf>
    <xf numFmtId="165" fontId="8" fillId="3" borderId="0" xfId="30" applyFont="1" applyFill="1" applyAlignment="1">
      <alignment vertical="center"/>
    </xf>
    <xf numFmtId="165" fontId="18" fillId="3" borderId="0" xfId="30" applyFont="1" applyFill="1" applyAlignment="1">
      <alignment vertical="center"/>
    </xf>
    <xf numFmtId="165" fontId="18" fillId="3" borderId="0" xfId="30" applyFont="1" applyFill="1" applyBorder="1" applyAlignment="1">
      <alignment vertical="center"/>
    </xf>
    <xf numFmtId="165" fontId="9" fillId="3" borderId="0" xfId="30" applyFont="1" applyFill="1" applyBorder="1" applyAlignment="1" applyProtection="1">
      <alignment horizontal="left" vertical="center"/>
    </xf>
    <xf numFmtId="2" fontId="4" fillId="3" borderId="0" xfId="30" quotePrefix="1" applyNumberFormat="1" applyFont="1" applyFill="1" applyBorder="1" applyAlignment="1" applyProtection="1">
      <alignment vertical="center"/>
    </xf>
    <xf numFmtId="165" fontId="7" fillId="3" borderId="0" xfId="30" quotePrefix="1" applyFont="1" applyFill="1" applyAlignment="1">
      <alignment horizontal="right" vertical="center" readingOrder="2"/>
    </xf>
    <xf numFmtId="165" fontId="9" fillId="3" borderId="0" xfId="30" quotePrefix="1" applyFont="1" applyFill="1" applyAlignment="1" applyProtection="1">
      <alignment horizontal="left" vertical="center"/>
    </xf>
    <xf numFmtId="165" fontId="9" fillId="3" borderId="0" xfId="30" applyFont="1" applyFill="1" applyBorder="1" applyAlignment="1">
      <alignment vertical="center"/>
    </xf>
    <xf numFmtId="165" fontId="10" fillId="3" borderId="0" xfId="30" applyFont="1" applyFill="1" applyBorder="1" applyAlignment="1">
      <alignment vertical="center"/>
    </xf>
    <xf numFmtId="2" fontId="10" fillId="3" borderId="0" xfId="30" applyNumberFormat="1" applyFont="1" applyFill="1" applyBorder="1" applyAlignment="1">
      <alignment horizontal="right" vertical="center"/>
    </xf>
    <xf numFmtId="165" fontId="10" fillId="3" borderId="0" xfId="30" applyFont="1" applyFill="1" applyBorder="1" applyAlignment="1">
      <alignment horizontal="right" vertical="center"/>
    </xf>
    <xf numFmtId="2" fontId="4" fillId="0" borderId="0" xfId="30" applyNumberFormat="1" applyFont="1" applyAlignment="1">
      <alignment vertical="center"/>
    </xf>
    <xf numFmtId="165" fontId="10" fillId="0" borderId="0" xfId="30" applyFont="1" applyAlignment="1">
      <alignment vertical="center"/>
    </xf>
    <xf numFmtId="165" fontId="4" fillId="0" borderId="0" xfId="30" applyFont="1" applyAlignment="1">
      <alignment vertical="center"/>
    </xf>
    <xf numFmtId="165" fontId="4" fillId="5" borderId="0" xfId="0" applyNumberFormat="1" applyFont="1" applyFill="1" applyBorder="1" applyAlignment="1">
      <alignment horizontal="left" vertical="center"/>
    </xf>
    <xf numFmtId="165" fontId="10" fillId="5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 vertical="center" readingOrder="2"/>
    </xf>
    <xf numFmtId="165" fontId="10" fillId="5" borderId="0" xfId="0" applyNumberFormat="1" applyFont="1" applyFill="1" applyBorder="1" applyAlignment="1">
      <alignment horizontal="right" vertical="center" readingOrder="2"/>
    </xf>
    <xf numFmtId="2" fontId="10" fillId="5" borderId="0" xfId="0" applyNumberFormat="1" applyFont="1" applyFill="1" applyBorder="1" applyAlignment="1">
      <alignment vertical="center"/>
    </xf>
    <xf numFmtId="165" fontId="18" fillId="5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 vertical="center"/>
    </xf>
    <xf numFmtId="2" fontId="10" fillId="5" borderId="0" xfId="0" applyNumberFormat="1" applyFont="1" applyFill="1" applyBorder="1" applyAlignment="1">
      <alignment horizontal="right" vertical="center" readingOrder="2"/>
    </xf>
    <xf numFmtId="165" fontId="13" fillId="3" borderId="0" xfId="30" quotePrefix="1" applyFont="1" applyFill="1" applyAlignment="1">
      <alignment vertical="center"/>
    </xf>
    <xf numFmtId="165" fontId="13" fillId="3" borderId="0" xfId="30" quotePrefix="1" applyFont="1" applyFill="1" applyAlignment="1">
      <alignment horizontal="right" vertical="center"/>
    </xf>
    <xf numFmtId="165" fontId="13" fillId="3" borderId="0" xfId="30" applyFont="1" applyFill="1" applyAlignment="1">
      <alignment horizontal="right" vertical="center"/>
    </xf>
    <xf numFmtId="165" fontId="13" fillId="0" borderId="0" xfId="30" applyFont="1" applyAlignment="1">
      <alignment vertical="center"/>
    </xf>
    <xf numFmtId="2" fontId="10" fillId="0" borderId="0" xfId="0" applyNumberFormat="1" applyFont="1" applyFill="1" applyAlignment="1">
      <alignment horizontal="right" vertical="center"/>
    </xf>
    <xf numFmtId="165" fontId="4" fillId="5" borderId="0" xfId="0" applyNumberFormat="1" applyFont="1" applyFill="1" applyBorder="1" applyAlignment="1">
      <alignment vertical="center"/>
    </xf>
    <xf numFmtId="177" fontId="10" fillId="0" borderId="0" xfId="0" applyNumberFormat="1" applyFont="1" applyAlignment="1">
      <alignment horizontal="right" vertical="center"/>
    </xf>
    <xf numFmtId="3" fontId="10" fillId="0" borderId="0" xfId="0" applyNumberFormat="1" applyFont="1" applyAlignment="1">
      <alignment horizontal="right"/>
    </xf>
    <xf numFmtId="177" fontId="10" fillId="0" borderId="0" xfId="0" applyNumberFormat="1" applyFont="1" applyAlignment="1">
      <alignment horizontal="right"/>
    </xf>
    <xf numFmtId="168" fontId="28" fillId="3" borderId="0" xfId="30" applyNumberFormat="1" applyFont="1" applyFill="1" applyAlignment="1">
      <alignment horizontal="right" vertical="center"/>
    </xf>
    <xf numFmtId="168" fontId="10" fillId="0" borderId="0" xfId="30" applyNumberFormat="1" applyFont="1" applyAlignment="1">
      <alignment horizontal="right" vertical="center"/>
    </xf>
    <xf numFmtId="165" fontId="13" fillId="0" borderId="0" xfId="30" applyFont="1" applyBorder="1" applyAlignment="1">
      <alignment vertical="center"/>
    </xf>
    <xf numFmtId="3" fontId="4" fillId="0" borderId="0" xfId="0" applyNumberFormat="1" applyFont="1" applyAlignment="1">
      <alignment horizontal="right"/>
    </xf>
    <xf numFmtId="177" fontId="4" fillId="0" borderId="0" xfId="0" applyNumberFormat="1" applyFont="1" applyAlignment="1">
      <alignment horizontal="right"/>
    </xf>
    <xf numFmtId="177" fontId="25" fillId="0" borderId="0" xfId="0" applyNumberFormat="1" applyFont="1" applyAlignment="1">
      <alignment horizontal="right"/>
    </xf>
    <xf numFmtId="168" fontId="18" fillId="3" borderId="0" xfId="30" applyNumberFormat="1" applyFont="1" applyFill="1" applyAlignment="1">
      <alignment horizontal="right" vertical="center"/>
    </xf>
    <xf numFmtId="168" fontId="4" fillId="0" borderId="0" xfId="30" applyNumberFormat="1" applyFont="1" applyAlignment="1">
      <alignment horizontal="right" vertical="center"/>
    </xf>
    <xf numFmtId="168" fontId="16" fillId="0" borderId="0" xfId="31" quotePrefix="1" applyNumberFormat="1" applyFont="1" applyAlignment="1">
      <alignment horizontal="right" vertical="center"/>
    </xf>
    <xf numFmtId="3" fontId="25" fillId="0" borderId="0" xfId="0" applyNumberFormat="1" applyFont="1" applyAlignment="1">
      <alignment horizontal="right" vertical="center"/>
    </xf>
    <xf numFmtId="165" fontId="16" fillId="0" borderId="0" xfId="30" quotePrefix="1" applyFont="1" applyBorder="1" applyAlignment="1">
      <alignment horizontal="right" vertical="center"/>
    </xf>
    <xf numFmtId="165" fontId="16" fillId="0" borderId="0" xfId="30" applyFont="1" applyBorder="1" applyAlignment="1">
      <alignment horizontal="right" vertical="center"/>
    </xf>
    <xf numFmtId="165" fontId="13" fillId="0" borderId="0" xfId="30" applyFont="1" applyBorder="1" applyAlignment="1">
      <alignment horizontal="right" vertical="center"/>
    </xf>
    <xf numFmtId="168" fontId="16" fillId="0" borderId="0" xfId="31" applyNumberFormat="1" applyFont="1" applyAlignment="1">
      <alignment horizontal="right" vertical="center"/>
    </xf>
    <xf numFmtId="178" fontId="4" fillId="0" borderId="0" xfId="0" applyNumberFormat="1" applyFont="1" applyAlignment="1">
      <alignment horizontal="right"/>
    </xf>
    <xf numFmtId="2" fontId="25" fillId="0" borderId="0" xfId="0" applyNumberFormat="1" applyFont="1" applyAlignment="1">
      <alignment horizontal="right"/>
    </xf>
    <xf numFmtId="2" fontId="34" fillId="0" borderId="0" xfId="32" applyNumberFormat="1" applyFont="1" applyBorder="1" applyAlignment="1">
      <alignment vertical="center"/>
    </xf>
    <xf numFmtId="165" fontId="4" fillId="3" borderId="0" xfId="30" applyFont="1" applyFill="1" applyAlignment="1">
      <alignment vertical="center"/>
    </xf>
    <xf numFmtId="2" fontId="4" fillId="3" borderId="0" xfId="30" applyNumberFormat="1" applyFont="1" applyFill="1" applyAlignment="1">
      <alignment horizontal="right" vertical="center"/>
    </xf>
    <xf numFmtId="165" fontId="4" fillId="3" borderId="0" xfId="30" applyFont="1" applyFill="1" applyAlignment="1">
      <alignment horizontal="right" vertical="center"/>
    </xf>
    <xf numFmtId="2" fontId="4" fillId="3" borderId="0" xfId="30" applyNumberFormat="1" applyFont="1" applyFill="1" applyAlignment="1">
      <alignment vertical="center"/>
    </xf>
    <xf numFmtId="2" fontId="4" fillId="0" borderId="0" xfId="30" applyNumberFormat="1" applyFont="1" applyAlignment="1">
      <alignment horizontal="right" vertical="center"/>
    </xf>
    <xf numFmtId="165" fontId="4" fillId="0" borderId="0" xfId="30" applyFont="1" applyAlignment="1">
      <alignment horizontal="right" vertical="center"/>
    </xf>
    <xf numFmtId="166" fontId="22" fillId="0" borderId="0" xfId="30" quotePrefix="1" applyNumberFormat="1" applyFont="1" applyAlignment="1">
      <alignment horizontal="left" vertical="center"/>
    </xf>
    <xf numFmtId="3" fontId="4" fillId="3" borderId="0" xfId="30" applyNumberFormat="1" applyFont="1" applyFill="1" applyBorder="1" applyAlignment="1">
      <alignment horizontal="right" vertical="center"/>
    </xf>
    <xf numFmtId="3" fontId="4" fillId="3" borderId="0" xfId="30" applyNumberFormat="1" applyFont="1" applyFill="1" applyAlignment="1">
      <alignment horizontal="right" vertical="center"/>
    </xf>
    <xf numFmtId="165" fontId="10" fillId="0" borderId="0" xfId="30" applyFont="1" applyAlignment="1">
      <alignment vertical="center" readingOrder="2"/>
    </xf>
    <xf numFmtId="165" fontId="7" fillId="0" borderId="0" xfId="30" applyFont="1" applyAlignment="1">
      <alignment vertical="center" readingOrder="2"/>
    </xf>
    <xf numFmtId="165" fontId="10" fillId="5" borderId="0" xfId="0" applyNumberFormat="1" applyFont="1" applyFill="1" applyBorder="1" applyAlignment="1">
      <alignment horizontal="right" vertical="center"/>
    </xf>
    <xf numFmtId="3" fontId="10" fillId="5" borderId="0" xfId="0" applyNumberFormat="1" applyFont="1" applyFill="1" applyBorder="1" applyAlignment="1">
      <alignment horizontal="right" vertical="center" readingOrder="2"/>
    </xf>
    <xf numFmtId="3" fontId="10" fillId="5" borderId="0" xfId="0" applyNumberFormat="1" applyFont="1" applyFill="1" applyBorder="1" applyAlignment="1">
      <alignment horizontal="right" vertical="center"/>
    </xf>
    <xf numFmtId="3" fontId="24" fillId="0" borderId="0" xfId="0" applyNumberFormat="1" applyFont="1" applyAlignment="1">
      <alignment horizontal="right" vertical="center"/>
    </xf>
    <xf numFmtId="177" fontId="24" fillId="0" borderId="0" xfId="0" applyNumberFormat="1" applyFont="1" applyAlignment="1">
      <alignment horizontal="right" vertical="center"/>
    </xf>
    <xf numFmtId="0" fontId="35" fillId="0" borderId="0" xfId="32" applyFont="1" applyBorder="1" applyAlignment="1">
      <alignment vertical="center"/>
    </xf>
    <xf numFmtId="178" fontId="35" fillId="0" borderId="0" xfId="32" applyNumberFormat="1" applyFont="1" applyBorder="1" applyAlignment="1">
      <alignment vertical="center"/>
    </xf>
    <xf numFmtId="3" fontId="35" fillId="0" borderId="0" xfId="32" applyNumberFormat="1" applyFont="1" applyBorder="1" applyAlignment="1">
      <alignment vertical="center"/>
    </xf>
    <xf numFmtId="165" fontId="22" fillId="3" borderId="0" xfId="30" applyFont="1" applyFill="1" applyBorder="1" applyAlignment="1">
      <alignment vertical="center"/>
    </xf>
    <xf numFmtId="165" fontId="4" fillId="3" borderId="0" xfId="30" applyFont="1" applyFill="1" applyAlignment="1">
      <alignment horizontal="right" vertical="center" readingOrder="2"/>
    </xf>
    <xf numFmtId="3" fontId="10" fillId="0" borderId="0" xfId="30" applyNumberFormat="1" applyFont="1" applyAlignment="1">
      <alignment horizontal="right" vertical="center"/>
    </xf>
    <xf numFmtId="165" fontId="10" fillId="0" borderId="0" xfId="30" applyFont="1" applyAlignment="1">
      <alignment horizontal="right" vertical="center"/>
    </xf>
    <xf numFmtId="166" fontId="4" fillId="0" borderId="0" xfId="30" applyNumberFormat="1" applyFont="1" applyAlignment="1">
      <alignment horizontal="right" vertical="center"/>
    </xf>
    <xf numFmtId="165" fontId="10" fillId="3" borderId="0" xfId="30" applyFont="1" applyFill="1" applyAlignment="1">
      <alignment horizontal="right" vertical="center"/>
    </xf>
    <xf numFmtId="165" fontId="9" fillId="0" borderId="0" xfId="10" applyFont="1" applyAlignment="1">
      <alignment horizontal="right" vertical="center"/>
    </xf>
    <xf numFmtId="165" fontId="9" fillId="0" borderId="0" xfId="10" applyFont="1" applyAlignment="1">
      <alignment vertical="center"/>
    </xf>
    <xf numFmtId="165" fontId="7" fillId="0" borderId="0" xfId="10" quotePrefix="1" applyFont="1" applyAlignment="1">
      <alignment horizontal="right" vertical="center"/>
    </xf>
    <xf numFmtId="165" fontId="4" fillId="0" borderId="0" xfId="10" applyFont="1" applyBorder="1" applyAlignment="1">
      <alignment horizontal="centerContinuous" vertical="center"/>
    </xf>
    <xf numFmtId="165" fontId="10" fillId="0" borderId="0" xfId="10" applyFont="1" applyBorder="1" applyAlignment="1">
      <alignment horizontal="right" vertical="center"/>
    </xf>
    <xf numFmtId="165" fontId="10" fillId="0" borderId="0" xfId="10" applyFont="1" applyBorder="1" applyAlignment="1" applyProtection="1">
      <alignment horizontal="right" vertical="center"/>
    </xf>
    <xf numFmtId="168" fontId="10" fillId="0" borderId="0" xfId="33" applyNumberFormat="1" applyFont="1" applyAlignment="1">
      <alignment horizontal="right" vertical="center"/>
    </xf>
    <xf numFmtId="168" fontId="4" fillId="0" borderId="0" xfId="33" applyNumberFormat="1" applyFont="1" applyAlignment="1">
      <alignment horizontal="right" vertical="center"/>
    </xf>
    <xf numFmtId="0" fontId="10" fillId="0" borderId="0" xfId="0" applyFont="1" applyAlignment="1">
      <alignment horizontal="left"/>
    </xf>
    <xf numFmtId="3" fontId="10" fillId="0" borderId="0" xfId="0" applyNumberFormat="1" applyFont="1" applyAlignment="1">
      <alignment horizontal="right" wrapText="1"/>
    </xf>
    <xf numFmtId="1" fontId="12" fillId="0" borderId="0" xfId="0" applyNumberFormat="1" applyFont="1" applyAlignment="1">
      <alignment horizontal="right" readingOrder="2"/>
    </xf>
    <xf numFmtId="168" fontId="10" fillId="0" borderId="0" xfId="34" applyNumberFormat="1" applyFont="1" applyAlignment="1">
      <alignment horizontal="right" vertical="center"/>
    </xf>
    <xf numFmtId="168" fontId="10" fillId="0" borderId="0" xfId="10" applyNumberFormat="1" applyFont="1" applyBorder="1" applyAlignment="1">
      <alignment horizontal="right" vertical="center"/>
    </xf>
    <xf numFmtId="168" fontId="10" fillId="0" borderId="0" xfId="10" applyNumberFormat="1" applyFont="1" applyBorder="1" applyAlignment="1">
      <alignment vertical="center"/>
    </xf>
    <xf numFmtId="168" fontId="10" fillId="0" borderId="0" xfId="10" applyNumberFormat="1" applyFont="1" applyAlignment="1">
      <alignment vertical="center"/>
    </xf>
    <xf numFmtId="168" fontId="13" fillId="0" borderId="0" xfId="35" applyNumberFormat="1" applyFont="1" applyAlignment="1">
      <alignment horizontal="right" vertical="center"/>
    </xf>
    <xf numFmtId="0" fontId="4" fillId="0" borderId="0" xfId="0" applyFont="1" applyAlignment="1">
      <alignment horizontal="left"/>
    </xf>
    <xf numFmtId="3" fontId="25" fillId="0" borderId="0" xfId="0" applyNumberFormat="1" applyFont="1" applyAlignment="1">
      <alignment horizontal="right" wrapText="1"/>
    </xf>
    <xf numFmtId="1" fontId="15" fillId="0" borderId="0" xfId="0" applyNumberFormat="1" applyFont="1" applyAlignment="1">
      <alignment horizontal="right" readingOrder="2"/>
    </xf>
    <xf numFmtId="168" fontId="4" fillId="0" borderId="0" xfId="34" applyNumberFormat="1" applyFont="1" applyAlignment="1">
      <alignment horizontal="right" vertical="center"/>
    </xf>
    <xf numFmtId="168" fontId="4" fillId="0" borderId="0" xfId="10" applyNumberFormat="1" applyFont="1" applyBorder="1" applyAlignment="1">
      <alignment horizontal="right" vertical="center"/>
    </xf>
    <xf numFmtId="168" fontId="4" fillId="0" borderId="0" xfId="10" applyNumberFormat="1" applyFont="1" applyBorder="1" applyAlignment="1">
      <alignment vertical="center"/>
    </xf>
    <xf numFmtId="168" fontId="4" fillId="0" borderId="0" xfId="10" applyNumberFormat="1" applyFont="1" applyAlignment="1">
      <alignment vertical="center"/>
    </xf>
    <xf numFmtId="168" fontId="16" fillId="0" borderId="0" xfId="35" quotePrefix="1" applyNumberFormat="1" applyFont="1" applyAlignment="1">
      <alignment horizontal="right" vertical="center"/>
    </xf>
    <xf numFmtId="168" fontId="16" fillId="0" borderId="0" xfId="35" applyNumberFormat="1" applyFont="1" applyAlignment="1">
      <alignment horizontal="right" vertical="center"/>
    </xf>
    <xf numFmtId="165" fontId="4" fillId="0" borderId="0" xfId="0" applyNumberFormat="1" applyFont="1" applyAlignment="1"/>
    <xf numFmtId="1" fontId="12" fillId="0" borderId="0" xfId="0" applyNumberFormat="1" applyFont="1" applyAlignment="1">
      <alignment horizontal="right"/>
    </xf>
    <xf numFmtId="179" fontId="25" fillId="0" borderId="0" xfId="0" applyNumberFormat="1" applyFont="1" applyAlignment="1">
      <alignment horizontal="right" wrapText="1"/>
    </xf>
    <xf numFmtId="1" fontId="15" fillId="0" borderId="0" xfId="0" applyNumberFormat="1" applyFont="1" applyAlignment="1">
      <alignment horizontal="right"/>
    </xf>
    <xf numFmtId="168" fontId="4" fillId="0" borderId="0" xfId="33" quotePrefix="1" applyNumberFormat="1" applyFont="1" applyAlignment="1">
      <alignment horizontal="right" vertical="center"/>
    </xf>
    <xf numFmtId="168" fontId="4" fillId="0" borderId="0" xfId="0" applyNumberFormat="1" applyFont="1" applyAlignment="1">
      <alignment horizontal="left"/>
    </xf>
    <xf numFmtId="0" fontId="4" fillId="0" borderId="0" xfId="0" applyFont="1" applyAlignment="1"/>
    <xf numFmtId="0" fontId="10" fillId="0" borderId="0" xfId="0" applyFont="1" applyAlignment="1"/>
    <xf numFmtId="168" fontId="10" fillId="0" borderId="0" xfId="0" applyNumberFormat="1" applyFont="1" applyAlignment="1">
      <alignment horizontal="left"/>
    </xf>
    <xf numFmtId="165" fontId="10" fillId="0" borderId="0" xfId="10" applyFont="1" applyBorder="1" applyAlignment="1" applyProtection="1">
      <alignment horizontal="left" vertical="center"/>
    </xf>
    <xf numFmtId="165" fontId="4" fillId="0" borderId="0" xfId="10" applyFont="1" applyBorder="1" applyAlignment="1" applyProtection="1">
      <alignment horizontal="left" vertical="center"/>
    </xf>
    <xf numFmtId="1" fontId="21" fillId="0" borderId="0" xfId="0" applyNumberFormat="1" applyFont="1" applyAlignment="1">
      <alignment horizontal="right" readingOrder="2"/>
    </xf>
    <xf numFmtId="3" fontId="25" fillId="0" borderId="0" xfId="0" applyNumberFormat="1" applyFont="1" applyAlignment="1">
      <alignment horizontal="right"/>
    </xf>
    <xf numFmtId="1" fontId="13" fillId="0" borderId="0" xfId="0" applyNumberFormat="1" applyFont="1" applyAlignment="1">
      <alignment horizontal="right"/>
    </xf>
    <xf numFmtId="3" fontId="25" fillId="0" borderId="0" xfId="0" applyNumberFormat="1" applyFont="1" applyAlignment="1"/>
    <xf numFmtId="0" fontId="10" fillId="0" borderId="0" xfId="0" applyFont="1" applyAlignment="1">
      <alignment horizontal="right"/>
    </xf>
    <xf numFmtId="3" fontId="24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5" fontId="4" fillId="0" borderId="0" xfId="36" applyFont="1" applyAlignment="1" applyProtection="1">
      <alignment horizontal="left" vertical="center"/>
    </xf>
    <xf numFmtId="165" fontId="4" fillId="0" borderId="0" xfId="36" quotePrefix="1" applyFont="1" applyAlignment="1" applyProtection="1">
      <alignment horizontal="left" vertical="center"/>
    </xf>
    <xf numFmtId="165" fontId="10" fillId="0" borderId="0" xfId="10" quotePrefix="1" applyFont="1" applyBorder="1" applyAlignment="1">
      <alignment horizontal="right" vertical="center" readingOrder="2"/>
    </xf>
    <xf numFmtId="3" fontId="25" fillId="0" borderId="0" xfId="0" applyNumberFormat="1" applyFont="1" applyAlignment="1">
      <alignment horizontal="right" vertical="center" wrapText="1"/>
    </xf>
    <xf numFmtId="179" fontId="25" fillId="0" borderId="0" xfId="0" applyNumberFormat="1" applyFont="1" applyAlignment="1">
      <alignment horizontal="right" vertical="center" wrapText="1"/>
    </xf>
    <xf numFmtId="165" fontId="9" fillId="0" borderId="0" xfId="10" quotePrefix="1" applyFont="1" applyAlignment="1">
      <alignment horizontal="right" vertical="center" readingOrder="2"/>
    </xf>
    <xf numFmtId="165" fontId="10" fillId="0" borderId="0" xfId="10" quotePrefix="1" applyFont="1" applyAlignment="1" applyProtection="1">
      <alignment horizontal="right" vertical="center"/>
    </xf>
    <xf numFmtId="1" fontId="4" fillId="0" borderId="0" xfId="0" applyNumberFormat="1" applyFont="1" applyAlignment="1">
      <alignment vertical="center"/>
    </xf>
    <xf numFmtId="179" fontId="25" fillId="0" borderId="0" xfId="0" applyNumberFormat="1" applyFont="1" applyAlignment="1">
      <alignment horizontal="right" vertical="center"/>
    </xf>
    <xf numFmtId="0" fontId="13" fillId="0" borderId="0" xfId="23" applyFont="1" applyAlignment="1">
      <alignment horizontal="right" vertical="center" readingOrder="2"/>
    </xf>
    <xf numFmtId="165" fontId="9" fillId="0" borderId="0" xfId="25" applyFont="1" applyAlignment="1">
      <alignment horizontal="right" vertical="center" readingOrder="2"/>
    </xf>
    <xf numFmtId="165" fontId="4" fillId="0" borderId="0" xfId="25" applyFont="1" applyAlignment="1">
      <alignment horizontal="right" vertical="center" readingOrder="2"/>
    </xf>
    <xf numFmtId="165" fontId="10" fillId="0" borderId="0" xfId="25" quotePrefix="1" applyFont="1" applyAlignment="1">
      <alignment vertical="center"/>
    </xf>
    <xf numFmtId="165" fontId="4" fillId="0" borderId="0" xfId="25" applyFont="1" applyAlignment="1" applyProtection="1">
      <alignment horizontal="left" vertical="center"/>
    </xf>
    <xf numFmtId="165" fontId="4" fillId="0" borderId="0" xfId="25" applyFont="1" applyAlignment="1">
      <alignment horizontal="right" vertical="center"/>
    </xf>
    <xf numFmtId="165" fontId="18" fillId="0" borderId="0" xfId="25" applyFont="1" applyBorder="1" applyAlignment="1">
      <alignment vertical="center"/>
    </xf>
    <xf numFmtId="165" fontId="10" fillId="0" borderId="0" xfId="25" quotePrefix="1" applyFont="1" applyAlignment="1">
      <alignment horizontal="left" vertical="center"/>
    </xf>
    <xf numFmtId="165" fontId="45" fillId="0" borderId="0" xfId="0" applyNumberFormat="1" applyFont="1" applyAlignment="1">
      <alignment vertical="center"/>
    </xf>
    <xf numFmtId="165" fontId="10" fillId="0" borderId="0" xfId="0" applyNumberFormat="1" applyFont="1" applyAlignment="1">
      <alignment horizontal="right"/>
    </xf>
    <xf numFmtId="165" fontId="4" fillId="0" borderId="0" xfId="25" applyFont="1" applyAlignment="1"/>
    <xf numFmtId="165" fontId="4" fillId="0" borderId="0" xfId="25" applyFont="1" applyBorder="1" applyAlignment="1"/>
    <xf numFmtId="0" fontId="4" fillId="0" borderId="0" xfId="37" applyFont="1" applyFill="1" applyBorder="1" applyAlignment="1">
      <alignment vertical="center"/>
    </xf>
    <xf numFmtId="0" fontId="10" fillId="0" borderId="0" xfId="37" applyFont="1" applyFill="1" applyBorder="1" applyAlignment="1">
      <alignment horizontal="right" vertical="center"/>
    </xf>
    <xf numFmtId="168" fontId="4" fillId="0" borderId="0" xfId="38" applyNumberFormat="1" applyFont="1" applyBorder="1" applyAlignment="1">
      <alignment horizontal="right" vertical="center"/>
    </xf>
    <xf numFmtId="0" fontId="4" fillId="0" borderId="0" xfId="37" applyFont="1" applyFill="1" applyBorder="1" applyAlignment="1">
      <alignment horizontal="right" vertical="center"/>
    </xf>
    <xf numFmtId="168" fontId="10" fillId="0" borderId="0" xfId="38" applyNumberFormat="1" applyFont="1" applyBorder="1" applyAlignment="1">
      <alignment horizontal="right" vertical="center"/>
    </xf>
    <xf numFmtId="168" fontId="4" fillId="0" borderId="0" xfId="38" quotePrefix="1" applyNumberFormat="1" applyFont="1" applyBorder="1" applyAlignment="1">
      <alignment horizontal="right" vertical="center"/>
    </xf>
    <xf numFmtId="3" fontId="4" fillId="0" borderId="0" xfId="27" applyNumberFormat="1" applyFont="1" applyAlignment="1" applyProtection="1">
      <alignment horizontal="left" vertical="center"/>
    </xf>
    <xf numFmtId="3" fontId="4" fillId="0" borderId="0" xfId="25" applyNumberFormat="1" applyFont="1" applyBorder="1" applyAlignment="1">
      <alignment vertical="center"/>
    </xf>
    <xf numFmtId="3" fontId="10" fillId="0" borderId="0" xfId="25" applyNumberFormat="1" applyFont="1" applyAlignment="1">
      <alignment vertical="center"/>
    </xf>
    <xf numFmtId="3" fontId="10" fillId="0" borderId="0" xfId="39" applyNumberFormat="1" applyFont="1" applyBorder="1" applyAlignment="1">
      <alignment horizontal="right" vertical="center"/>
    </xf>
    <xf numFmtId="165" fontId="10" fillId="0" borderId="0" xfId="25" quotePrefix="1" applyFont="1" applyBorder="1" applyAlignment="1" applyProtection="1">
      <alignment horizontal="left" vertical="center"/>
    </xf>
    <xf numFmtId="3" fontId="10" fillId="0" borderId="0" xfId="25" quotePrefix="1" applyNumberFormat="1" applyFont="1" applyBorder="1" applyAlignment="1" applyProtection="1">
      <alignment horizontal="left" vertical="center"/>
    </xf>
    <xf numFmtId="165" fontId="23" fillId="0" borderId="0" xfId="25" applyFont="1" applyBorder="1" applyAlignment="1">
      <alignment horizontal="center" vertical="center"/>
    </xf>
    <xf numFmtId="3" fontId="23" fillId="0" borderId="0" xfId="25" applyNumberFormat="1" applyFont="1" applyBorder="1" applyAlignment="1">
      <alignment horizontal="center" vertical="center"/>
    </xf>
    <xf numFmtId="3" fontId="10" fillId="0" borderId="0" xfId="25" applyNumberFormat="1" applyFont="1" applyBorder="1" applyAlignment="1">
      <alignment horizontal="center" vertical="center"/>
    </xf>
    <xf numFmtId="165" fontId="22" fillId="0" borderId="0" xfId="25" quotePrefix="1" applyFont="1" applyAlignment="1">
      <alignment horizontal="left" vertical="center"/>
    </xf>
    <xf numFmtId="3" fontId="22" fillId="0" borderId="0" xfId="25" quotePrefix="1" applyNumberFormat="1" applyFont="1" applyAlignment="1">
      <alignment horizontal="left" vertical="center"/>
    </xf>
    <xf numFmtId="165" fontId="4" fillId="0" borderId="0" xfId="25" quotePrefix="1" applyFont="1" applyAlignment="1">
      <alignment horizontal="right" vertical="center" readingOrder="2"/>
    </xf>
    <xf numFmtId="165" fontId="22" fillId="0" borderId="0" xfId="25" quotePrefix="1" applyFont="1" applyAlignment="1">
      <alignment horizontal="center" vertical="center"/>
    </xf>
    <xf numFmtId="3" fontId="22" fillId="0" borderId="0" xfId="25" quotePrefix="1" applyNumberFormat="1" applyFont="1" applyAlignment="1">
      <alignment horizontal="center" vertical="center"/>
    </xf>
    <xf numFmtId="3" fontId="4" fillId="0" borderId="0" xfId="25" quotePrefix="1" applyNumberFormat="1" applyFont="1" applyAlignment="1">
      <alignment horizontal="center" vertical="center"/>
    </xf>
    <xf numFmtId="165" fontId="22" fillId="0" borderId="0" xfId="25" applyFont="1" applyBorder="1" applyAlignment="1" applyProtection="1">
      <alignment horizontal="left" vertical="center"/>
    </xf>
    <xf numFmtId="3" fontId="22" fillId="0" borderId="0" xfId="25" applyNumberFormat="1" applyFont="1" applyBorder="1" applyAlignment="1" applyProtection="1">
      <alignment horizontal="left" vertical="center"/>
    </xf>
    <xf numFmtId="3" fontId="4" fillId="0" borderId="0" xfId="25" applyNumberFormat="1" applyFont="1" applyAlignment="1">
      <alignment vertical="center"/>
    </xf>
    <xf numFmtId="3" fontId="4" fillId="0" borderId="0" xfId="25" applyNumberFormat="1" applyFont="1" applyBorder="1" applyAlignment="1" applyProtection="1">
      <alignment horizontal="left" vertical="center"/>
    </xf>
    <xf numFmtId="165" fontId="4" fillId="0" borderId="0" xfId="25" applyFont="1" applyBorder="1" applyAlignment="1">
      <alignment horizontal="right" vertical="center"/>
    </xf>
    <xf numFmtId="165" fontId="46" fillId="0" borderId="0" xfId="0" applyNumberFormat="1" applyFont="1" applyAlignment="1">
      <alignment vertical="center"/>
    </xf>
    <xf numFmtId="165" fontId="10" fillId="0" borderId="0" xfId="25" quotePrefix="1" applyFont="1" applyAlignment="1">
      <alignment horizontal="right" vertical="center"/>
    </xf>
    <xf numFmtId="165" fontId="13" fillId="0" borderId="0" xfId="25" applyFont="1" applyAlignment="1">
      <alignment horizontal="right" vertical="center"/>
    </xf>
    <xf numFmtId="165" fontId="13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 readingOrder="2"/>
    </xf>
    <xf numFmtId="165" fontId="7" fillId="0" borderId="0" xfId="25" applyFont="1" applyAlignment="1" applyProtection="1">
      <alignment horizontal="left" vertical="center"/>
    </xf>
    <xf numFmtId="165" fontId="9" fillId="0" borderId="0" xfId="25" quotePrefix="1" applyFont="1" applyBorder="1" applyAlignment="1" applyProtection="1">
      <alignment horizontal="left" vertical="center"/>
    </xf>
    <xf numFmtId="0" fontId="10" fillId="0" borderId="0" xfId="0" applyFont="1" applyAlignment="1">
      <alignment horizontal="right" vertical="center" shrinkToFit="1"/>
    </xf>
    <xf numFmtId="165" fontId="13" fillId="0" borderId="0" xfId="25" applyFont="1" applyBorder="1" applyAlignment="1" applyProtection="1">
      <alignment horizontal="right" vertical="center"/>
    </xf>
    <xf numFmtId="165" fontId="4" fillId="0" borderId="0" xfId="25" applyFont="1" applyBorder="1" applyAlignment="1" applyProtection="1">
      <alignment horizontal="right" vertical="center"/>
    </xf>
    <xf numFmtId="165" fontId="10" fillId="0" borderId="0" xfId="25" applyFont="1" applyBorder="1" applyAlignment="1">
      <alignment horizontal="left" vertical="center"/>
    </xf>
    <xf numFmtId="165" fontId="10" fillId="0" borderId="0" xfId="25" quotePrefix="1" applyFont="1" applyBorder="1" applyAlignment="1">
      <alignment horizontal="left" vertical="center"/>
    </xf>
    <xf numFmtId="165" fontId="4" fillId="0" borderId="0" xfId="25" applyFont="1" applyAlignment="1">
      <alignment horizontal="left" vertical="center"/>
    </xf>
    <xf numFmtId="165" fontId="10" fillId="0" borderId="0" xfId="25" applyFont="1" applyAlignment="1">
      <alignment horizontal="right" vertical="center"/>
    </xf>
    <xf numFmtId="165" fontId="10" fillId="0" borderId="0" xfId="25" applyFont="1" applyAlignment="1">
      <alignment horizontal="left" vertical="center"/>
    </xf>
    <xf numFmtId="0" fontId="10" fillId="0" borderId="0" xfId="0" applyFont="1" applyAlignment="1">
      <alignment horizontal="center" vertical="center" shrinkToFit="1"/>
    </xf>
    <xf numFmtId="168" fontId="10" fillId="0" borderId="0" xfId="25" applyNumberFormat="1" applyFont="1" applyAlignment="1">
      <alignment horizontal="right" vertical="center"/>
    </xf>
    <xf numFmtId="179" fontId="4" fillId="0" borderId="0" xfId="0" applyNumberFormat="1" applyFont="1" applyAlignment="1">
      <alignment horizontal="right" vertical="center"/>
    </xf>
    <xf numFmtId="168" fontId="4" fillId="0" borderId="0" xfId="25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71" fontId="4" fillId="0" borderId="0" xfId="25" applyNumberFormat="1" applyFont="1" applyBorder="1" applyAlignment="1">
      <alignment vertical="center"/>
    </xf>
    <xf numFmtId="171" fontId="4" fillId="0" borderId="0" xfId="25" applyNumberFormat="1" applyFont="1" applyAlignment="1">
      <alignment vertical="center"/>
    </xf>
    <xf numFmtId="1" fontId="34" fillId="0" borderId="0" xfId="32" applyNumberFormat="1" applyFont="1" applyBorder="1" applyAlignment="1">
      <alignment vertical="center"/>
    </xf>
    <xf numFmtId="1" fontId="35" fillId="0" borderId="0" xfId="32" applyNumberFormat="1" applyFont="1" applyBorder="1" applyAlignment="1">
      <alignment vertical="center"/>
    </xf>
    <xf numFmtId="179" fontId="10" fillId="0" borderId="0" xfId="0" applyNumberFormat="1" applyFont="1" applyAlignment="1">
      <alignment horizontal="right" vertical="center"/>
    </xf>
    <xf numFmtId="166" fontId="22" fillId="0" borderId="0" xfId="0" applyNumberFormat="1" applyFont="1" applyAlignment="1">
      <alignment horizontal="right" vertical="center" readingOrder="2"/>
    </xf>
    <xf numFmtId="166" fontId="13" fillId="0" borderId="0" xfId="25" applyNumberFormat="1" applyFont="1" applyAlignment="1">
      <alignment vertical="center"/>
    </xf>
    <xf numFmtId="0" fontId="13" fillId="0" borderId="0" xfId="32" applyFont="1" applyAlignment="1">
      <alignment horizontal="right" vertical="center" readingOrder="2"/>
    </xf>
    <xf numFmtId="165" fontId="10" fillId="3" borderId="0" xfId="30" applyFont="1" applyFill="1" applyAlignment="1" applyProtection="1">
      <alignment horizontal="right" vertical="center"/>
    </xf>
    <xf numFmtId="168" fontId="10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0" fillId="5" borderId="0" xfId="0" applyNumberFormat="1" applyFont="1" applyFill="1" applyBorder="1" applyAlignment="1">
      <alignment horizontal="center" vertical="center"/>
    </xf>
    <xf numFmtId="165" fontId="18" fillId="5" borderId="0" xfId="0" applyNumberFormat="1" applyFont="1" applyFill="1" applyBorder="1" applyAlignment="1">
      <alignment horizontal="right" vertical="center"/>
    </xf>
    <xf numFmtId="165" fontId="4" fillId="5" borderId="0" xfId="0" applyNumberFormat="1" applyFont="1" applyFill="1" applyBorder="1" applyAlignment="1">
      <alignment horizontal="right" vertical="center"/>
    </xf>
    <xf numFmtId="168" fontId="16" fillId="0" borderId="0" xfId="0" applyNumberFormat="1" applyFont="1" applyAlignment="1">
      <alignment horizontal="right" vertical="center"/>
    </xf>
    <xf numFmtId="168" fontId="10" fillId="0" borderId="0" xfId="40" applyNumberFormat="1" applyFont="1" applyAlignment="1">
      <alignment horizontal="right" vertical="center"/>
    </xf>
    <xf numFmtId="168" fontId="4" fillId="0" borderId="0" xfId="40" applyNumberFormat="1" applyFont="1" applyAlignment="1">
      <alignment horizontal="right" vertical="center"/>
    </xf>
    <xf numFmtId="165" fontId="27" fillId="3" borderId="0" xfId="30" applyFont="1" applyFill="1" applyAlignment="1">
      <alignment vertical="center"/>
    </xf>
    <xf numFmtId="168" fontId="27" fillId="0" borderId="0" xfId="40" applyNumberFormat="1" applyFont="1" applyAlignment="1">
      <alignment horizontal="right" vertical="center"/>
    </xf>
    <xf numFmtId="178" fontId="27" fillId="0" borderId="0" xfId="30" applyNumberFormat="1" applyFont="1" applyAlignment="1">
      <alignment vertical="center"/>
    </xf>
    <xf numFmtId="3" fontId="27" fillId="3" borderId="0" xfId="30" applyNumberFormat="1" applyFont="1" applyFill="1" applyAlignment="1">
      <alignment vertical="center"/>
    </xf>
    <xf numFmtId="165" fontId="48" fillId="3" borderId="0" xfId="30" applyFont="1" applyFill="1" applyAlignment="1">
      <alignment vertical="center"/>
    </xf>
    <xf numFmtId="0" fontId="8" fillId="0" borderId="0" xfId="32" applyFont="1" applyAlignment="1">
      <alignment horizontal="right" vertical="center" readingOrder="2"/>
    </xf>
    <xf numFmtId="0" fontId="8" fillId="0" borderId="0" xfId="32" quotePrefix="1" applyFont="1" applyAlignment="1">
      <alignment horizontal="right" vertical="center" readingOrder="2"/>
    </xf>
    <xf numFmtId="168" fontId="7" fillId="0" borderId="0" xfId="40" applyNumberFormat="1" applyFont="1" applyAlignment="1">
      <alignment horizontal="right" vertical="center"/>
    </xf>
    <xf numFmtId="168" fontId="27" fillId="0" borderId="0" xfId="40" quotePrefix="1" applyNumberFormat="1" applyFont="1" applyAlignment="1">
      <alignment horizontal="right" vertical="center"/>
    </xf>
    <xf numFmtId="168" fontId="48" fillId="0" borderId="0" xfId="40" applyNumberFormat="1" applyFont="1" applyAlignment="1">
      <alignment horizontal="right" vertical="center"/>
    </xf>
    <xf numFmtId="168" fontId="49" fillId="0" borderId="0" xfId="40" applyNumberFormat="1" applyFont="1" applyAlignment="1">
      <alignment horizontal="right" vertical="center"/>
    </xf>
    <xf numFmtId="165" fontId="4" fillId="0" borderId="0" xfId="41" quotePrefix="1" applyFont="1" applyAlignment="1" applyProtection="1">
      <alignment horizontal="left" vertical="center"/>
    </xf>
    <xf numFmtId="170" fontId="4" fillId="0" borderId="0" xfId="32" applyNumberFormat="1" applyFont="1" applyAlignment="1">
      <alignment horizontal="right" vertical="center"/>
    </xf>
    <xf numFmtId="165" fontId="16" fillId="0" borderId="0" xfId="30" applyFont="1" applyAlignment="1">
      <alignment horizontal="right" vertical="center"/>
    </xf>
    <xf numFmtId="170" fontId="4" fillId="0" borderId="0" xfId="30" applyNumberFormat="1" applyFont="1" applyAlignment="1">
      <alignment horizontal="right" vertical="center"/>
    </xf>
    <xf numFmtId="165" fontId="16" fillId="0" borderId="0" xfId="30" quotePrefix="1" applyFont="1" applyAlignment="1">
      <alignment horizontal="right" vertical="center"/>
    </xf>
    <xf numFmtId="168" fontId="4" fillId="0" borderId="0" xfId="30" quotePrefix="1" applyNumberFormat="1" applyFont="1" applyAlignment="1">
      <alignment horizontal="left" vertical="center"/>
    </xf>
    <xf numFmtId="168" fontId="10" fillId="3" borderId="0" xfId="30" quotePrefix="1" applyNumberFormat="1" applyFont="1" applyFill="1" applyBorder="1" applyAlignment="1">
      <alignment horizontal="right" vertical="center"/>
    </xf>
    <xf numFmtId="165" fontId="18" fillId="3" borderId="0" xfId="30" applyFont="1" applyFill="1" applyAlignment="1">
      <alignment horizontal="right" vertical="center"/>
    </xf>
    <xf numFmtId="165" fontId="4" fillId="0" borderId="0" xfId="41" applyFont="1" applyAlignment="1" applyProtection="1">
      <alignment horizontal="left" vertical="center"/>
    </xf>
    <xf numFmtId="168" fontId="4" fillId="3" borderId="0" xfId="30" quotePrefix="1" applyNumberFormat="1" applyFont="1" applyFill="1" applyBorder="1" applyAlignment="1">
      <alignment horizontal="right" vertical="center"/>
    </xf>
    <xf numFmtId="165" fontId="4" fillId="0" borderId="0" xfId="30" quotePrefix="1" applyFont="1" applyAlignment="1">
      <alignment horizontal="left" vertical="center"/>
    </xf>
    <xf numFmtId="165" fontId="18" fillId="3" borderId="0" xfId="30" applyFont="1" applyFill="1" applyBorder="1" applyAlignment="1">
      <alignment horizontal="right" vertical="center"/>
    </xf>
    <xf numFmtId="165" fontId="18" fillId="3" borderId="0" xfId="30" applyFont="1" applyFill="1" applyBorder="1" applyAlignment="1" applyProtection="1">
      <alignment horizontal="left" vertical="center"/>
    </xf>
    <xf numFmtId="165" fontId="28" fillId="3" borderId="0" xfId="30" applyFont="1" applyFill="1" applyBorder="1" applyAlignment="1" applyProtection="1">
      <alignment horizontal="left" vertical="center"/>
    </xf>
    <xf numFmtId="165" fontId="7" fillId="3" borderId="0" xfId="30" quotePrefix="1" applyFont="1" applyFill="1" applyAlignment="1">
      <alignment vertical="center" readingOrder="2"/>
    </xf>
    <xf numFmtId="165" fontId="4" fillId="0" borderId="0" xfId="30" applyFont="1" applyBorder="1" applyAlignment="1">
      <alignment horizontal="right" vertical="center"/>
    </xf>
    <xf numFmtId="165" fontId="7" fillId="3" borderId="0" xfId="30" applyFont="1" applyFill="1" applyAlignment="1">
      <alignment horizontal="right" vertical="center" readingOrder="2"/>
    </xf>
    <xf numFmtId="168" fontId="16" fillId="0" borderId="0" xfId="0" applyNumberFormat="1" applyFont="1" applyAlignment="1">
      <alignment horizontal="left" vertical="center"/>
    </xf>
    <xf numFmtId="168" fontId="4" fillId="5" borderId="0" xfId="0" applyNumberFormat="1" applyFont="1" applyFill="1" applyBorder="1" applyAlignment="1">
      <alignment horizontal="right" vertical="center"/>
    </xf>
    <xf numFmtId="165" fontId="4" fillId="5" borderId="0" xfId="0" applyNumberFormat="1" applyFont="1" applyFill="1" applyBorder="1" applyAlignment="1">
      <alignment horizontal="right" vertical="center" readingOrder="2"/>
    </xf>
    <xf numFmtId="164" fontId="10" fillId="0" borderId="0" xfId="29" applyFont="1" applyAlignment="1">
      <alignment vertical="center"/>
    </xf>
    <xf numFmtId="164" fontId="4" fillId="0" borderId="0" xfId="29" applyFont="1" applyAlignment="1">
      <alignment horizontal="right" vertical="center"/>
    </xf>
    <xf numFmtId="164" fontId="4" fillId="0" borderId="0" xfId="29" applyFont="1" applyAlignment="1">
      <alignment vertical="center"/>
    </xf>
    <xf numFmtId="164" fontId="10" fillId="0" borderId="0" xfId="29" quotePrefix="1" applyFont="1" applyAlignment="1" applyProtection="1">
      <alignment horizontal="left" vertical="center"/>
    </xf>
    <xf numFmtId="164" fontId="27" fillId="0" borderId="0" xfId="29" applyFont="1" applyAlignment="1">
      <alignment vertical="center"/>
    </xf>
    <xf numFmtId="164" fontId="9" fillId="0" borderId="0" xfId="29" quotePrefix="1" applyFont="1" applyBorder="1" applyAlignment="1">
      <alignment horizontal="left" vertical="center"/>
    </xf>
    <xf numFmtId="164" fontId="10" fillId="0" borderId="0" xfId="29" quotePrefix="1" applyFont="1" applyBorder="1" applyAlignment="1">
      <alignment horizontal="left" vertical="center"/>
    </xf>
    <xf numFmtId="164" fontId="7" fillId="0" borderId="0" xfId="29" quotePrefix="1" applyFont="1" applyAlignment="1">
      <alignment horizontal="right" vertical="center" readingOrder="2"/>
    </xf>
    <xf numFmtId="164" fontId="9" fillId="0" borderId="0" xfId="29" applyFont="1" applyBorder="1" applyAlignment="1">
      <alignment horizontal="left" vertical="center"/>
    </xf>
    <xf numFmtId="164" fontId="10" fillId="0" borderId="0" xfId="0" applyNumberFormat="1" applyFont="1" applyAlignment="1">
      <alignment horizontal="right" vertical="center" readingOrder="2"/>
    </xf>
    <xf numFmtId="164" fontId="26" fillId="0" borderId="0" xfId="0" applyNumberFormat="1" applyFont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4" fontId="10" fillId="0" borderId="0" xfId="0" applyNumberFormat="1" applyFont="1" applyAlignment="1">
      <alignment horizontal="right" vertical="center" readingOrder="1"/>
    </xf>
    <xf numFmtId="165" fontId="13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77" fontId="10" fillId="0" borderId="0" xfId="0" applyNumberFormat="1" applyFont="1" applyAlignment="1">
      <alignment vertical="center" wrapText="1"/>
    </xf>
    <xf numFmtId="177" fontId="25" fillId="0" borderId="0" xfId="0" applyNumberFormat="1" applyFont="1" applyAlignment="1">
      <alignment vertical="center" wrapText="1"/>
    </xf>
    <xf numFmtId="164" fontId="4" fillId="0" borderId="0" xfId="29" applyFont="1" applyAlignment="1">
      <alignment vertical="center" readingOrder="2"/>
    </xf>
    <xf numFmtId="177" fontId="4" fillId="0" borderId="0" xfId="0" applyNumberFormat="1" applyFont="1" applyAlignment="1">
      <alignment vertical="center" wrapText="1"/>
    </xf>
    <xf numFmtId="177" fontId="10" fillId="0" borderId="0" xfId="0" applyNumberFormat="1" applyFont="1" applyAlignment="1">
      <alignment wrapText="1"/>
    </xf>
    <xf numFmtId="165" fontId="4" fillId="0" borderId="0" xfId="30" applyFont="1" applyAlignment="1">
      <alignment vertical="center" wrapText="1"/>
    </xf>
    <xf numFmtId="0" fontId="23" fillId="0" borderId="0" xfId="43" applyFont="1" applyBorder="1" applyAlignment="1">
      <alignment horizontal="center" vertical="center"/>
    </xf>
    <xf numFmtId="164" fontId="4" fillId="0" borderId="0" xfId="29" applyFont="1" applyBorder="1" applyAlignment="1">
      <alignment vertical="center"/>
    </xf>
    <xf numFmtId="177" fontId="4" fillId="0" borderId="0" xfId="29" applyNumberFormat="1" applyFont="1" applyAlignment="1">
      <alignment horizontal="right" vertical="center"/>
    </xf>
    <xf numFmtId="177" fontId="9" fillId="0" borderId="0" xfId="29" quotePrefix="1" applyNumberFormat="1" applyFont="1" applyAlignment="1" applyProtection="1">
      <alignment horizontal="right" vertical="center"/>
    </xf>
    <xf numFmtId="177" fontId="27" fillId="0" borderId="0" xfId="29" applyNumberFormat="1" applyFont="1" applyAlignment="1">
      <alignment horizontal="right" vertical="center"/>
    </xf>
    <xf numFmtId="177" fontId="9" fillId="0" borderId="0" xfId="29" quotePrefix="1" applyNumberFormat="1" applyFont="1" applyBorder="1" applyAlignment="1">
      <alignment horizontal="right" vertical="center"/>
    </xf>
    <xf numFmtId="177" fontId="9" fillId="0" borderId="0" xfId="29" applyNumberFormat="1" applyFont="1" applyBorder="1" applyAlignment="1">
      <alignment horizontal="right" vertical="center"/>
    </xf>
    <xf numFmtId="164" fontId="7" fillId="0" borderId="0" xfId="29" applyFont="1" applyAlignment="1">
      <alignment horizontal="right" vertical="center"/>
    </xf>
    <xf numFmtId="177" fontId="10" fillId="0" borderId="0" xfId="0" applyNumberFormat="1" applyFont="1" applyAlignment="1">
      <alignment vertical="center"/>
    </xf>
    <xf numFmtId="177" fontId="25" fillId="0" borderId="0" xfId="0" applyNumberFormat="1" applyFont="1" applyAlignment="1">
      <alignment vertical="center"/>
    </xf>
    <xf numFmtId="177" fontId="4" fillId="0" borderId="0" xfId="0" applyNumberFormat="1" applyFont="1" applyAlignment="1">
      <alignment vertical="center"/>
    </xf>
    <xf numFmtId="1" fontId="4" fillId="5" borderId="0" xfId="0" applyNumberFormat="1" applyFont="1" applyFill="1" applyBorder="1" applyAlignment="1"/>
    <xf numFmtId="177" fontId="25" fillId="5" borderId="0" xfId="0" applyNumberFormat="1" applyFont="1" applyFill="1" applyBorder="1" applyAlignment="1">
      <alignment vertical="center"/>
    </xf>
    <xf numFmtId="177" fontId="4" fillId="5" borderId="0" xfId="0" applyNumberFormat="1" applyFont="1" applyFill="1" applyBorder="1" applyAlignment="1">
      <alignment vertical="center"/>
    </xf>
    <xf numFmtId="3" fontId="25" fillId="5" borderId="0" xfId="0" applyNumberFormat="1" applyFont="1" applyFill="1" applyBorder="1" applyAlignment="1">
      <alignment vertical="center"/>
    </xf>
    <xf numFmtId="177" fontId="25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7" fontId="24" fillId="0" borderId="0" xfId="0" applyNumberFormat="1" applyFont="1" applyAlignment="1">
      <alignment vertical="center"/>
    </xf>
    <xf numFmtId="180" fontId="24" fillId="5" borderId="0" xfId="0" applyNumberFormat="1" applyFont="1" applyFill="1" applyBorder="1" applyAlignment="1"/>
    <xf numFmtId="164" fontId="22" fillId="0" borderId="0" xfId="0" applyNumberFormat="1" applyFont="1" applyAlignment="1">
      <alignment vertical="center"/>
    </xf>
    <xf numFmtId="177" fontId="4" fillId="0" borderId="0" xfId="29" applyNumberFormat="1" applyFont="1" applyBorder="1" applyAlignment="1">
      <alignment horizontal="right" vertical="center"/>
    </xf>
    <xf numFmtId="177" fontId="4" fillId="0" borderId="0" xfId="30" applyNumberFormat="1" applyFont="1" applyAlignment="1">
      <alignment horizontal="right" vertical="center"/>
    </xf>
    <xf numFmtId="177" fontId="22" fillId="0" borderId="0" xfId="30" quotePrefix="1" applyNumberFormat="1" applyFont="1" applyAlignment="1">
      <alignment horizontal="right" vertical="center"/>
    </xf>
    <xf numFmtId="0" fontId="4" fillId="3" borderId="0" xfId="44" applyFont="1" applyFill="1" applyBorder="1" applyAlignment="1">
      <alignment horizontal="right" vertical="center"/>
    </xf>
    <xf numFmtId="0" fontId="4" fillId="0" borderId="0" xfId="44" applyFont="1" applyBorder="1" applyAlignment="1">
      <alignment vertical="center"/>
    </xf>
    <xf numFmtId="165" fontId="9" fillId="0" borderId="0" xfId="10" applyFont="1" applyBorder="1" applyAlignment="1">
      <alignment horizontal="right" vertical="center" readingOrder="2"/>
    </xf>
    <xf numFmtId="0" fontId="9" fillId="3" borderId="0" xfId="44" applyFont="1" applyFill="1" applyBorder="1" applyAlignment="1">
      <alignment vertical="center"/>
    </xf>
    <xf numFmtId="0" fontId="7" fillId="0" borderId="0" xfId="44" applyFont="1" applyBorder="1" applyAlignment="1">
      <alignment vertical="center"/>
    </xf>
    <xf numFmtId="0" fontId="4" fillId="3" borderId="0" xfId="44" applyFont="1" applyFill="1" applyBorder="1" applyAlignment="1">
      <alignment vertical="center"/>
    </xf>
    <xf numFmtId="0" fontId="10" fillId="5" borderId="0" xfId="0" applyFont="1" applyFill="1" applyBorder="1" applyAlignment="1">
      <alignment horizontal="right" vertical="center" wrapText="1" readingOrder="2"/>
    </xf>
    <xf numFmtId="0" fontId="10" fillId="5" borderId="0" xfId="0" applyFont="1" applyFill="1" applyBorder="1" applyAlignment="1">
      <alignment horizontal="right" vertical="center" readingOrder="2"/>
    </xf>
    <xf numFmtId="0" fontId="13" fillId="5" borderId="0" xfId="0" applyFont="1" applyFill="1" applyBorder="1" applyAlignment="1">
      <alignment vertical="center"/>
    </xf>
    <xf numFmtId="0" fontId="10" fillId="5" borderId="0" xfId="0" applyFont="1" applyFill="1" applyBorder="1" applyAlignment="1">
      <alignment horizontal="right" vertical="center" wrapText="1"/>
    </xf>
    <xf numFmtId="0" fontId="4" fillId="5" borderId="0" xfId="0" applyFont="1" applyFill="1" applyBorder="1" applyAlignment="1">
      <alignment horizontal="right" vertical="center"/>
    </xf>
    <xf numFmtId="3" fontId="10" fillId="0" borderId="0" xfId="23" applyNumberFormat="1" applyFont="1" applyFill="1" applyBorder="1" applyAlignment="1">
      <alignment horizontal="right"/>
    </xf>
    <xf numFmtId="3" fontId="41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23" applyFont="1" applyFill="1" applyBorder="1" applyAlignment="1">
      <alignment horizontal="right"/>
    </xf>
    <xf numFmtId="165" fontId="50" fillId="0" borderId="0" xfId="0" applyNumberFormat="1" applyFont="1" applyAlignment="1">
      <alignment vertical="center"/>
    </xf>
    <xf numFmtId="165" fontId="51" fillId="0" borderId="0" xfId="8" applyFont="1" applyFill="1" applyAlignment="1">
      <alignment vertical="center"/>
    </xf>
    <xf numFmtId="0" fontId="50" fillId="0" borderId="0" xfId="23" applyFont="1" applyFill="1" applyBorder="1" applyAlignment="1">
      <alignment horizontal="right"/>
    </xf>
    <xf numFmtId="0" fontId="50" fillId="0" borderId="0" xfId="44" applyFont="1" applyBorder="1" applyAlignment="1">
      <alignment vertical="center"/>
    </xf>
    <xf numFmtId="174" fontId="25" fillId="0" borderId="0" xfId="0" applyNumberFormat="1" applyFont="1" applyAlignment="1"/>
    <xf numFmtId="181" fontId="16" fillId="0" borderId="0" xfId="0" applyNumberFormat="1" applyFont="1" applyAlignment="1">
      <alignment horizontal="right" vertical="center" wrapText="1"/>
    </xf>
    <xf numFmtId="175" fontId="10" fillId="0" borderId="0" xfId="44" applyNumberFormat="1" applyFont="1" applyFill="1" applyBorder="1" applyAlignment="1">
      <alignment horizontal="right" vertical="center"/>
    </xf>
    <xf numFmtId="165" fontId="16" fillId="0" borderId="0" xfId="10" applyFont="1" applyFill="1" applyBorder="1" applyAlignment="1">
      <alignment horizontal="right" vertical="center"/>
    </xf>
    <xf numFmtId="0" fontId="4" fillId="0" borderId="0" xfId="44" applyFont="1" applyFill="1" applyBorder="1" applyAlignment="1">
      <alignment horizontal="right" vertical="center"/>
    </xf>
    <xf numFmtId="165" fontId="16" fillId="0" borderId="0" xfId="3" applyFont="1" applyFill="1" applyBorder="1" applyAlignment="1">
      <alignment vertical="center"/>
    </xf>
    <xf numFmtId="165" fontId="23" fillId="0" borderId="0" xfId="10" applyFont="1" applyBorder="1" applyAlignment="1">
      <alignment horizontal="center" vertical="center"/>
    </xf>
    <xf numFmtId="165" fontId="52" fillId="0" borderId="0" xfId="10" applyFont="1" applyFill="1" applyBorder="1" applyAlignment="1">
      <alignment horizontal="right" vertical="center"/>
    </xf>
    <xf numFmtId="183" fontId="52" fillId="0" borderId="0" xfId="45" applyNumberFormat="1" applyFont="1" applyFill="1" applyBorder="1" applyAlignment="1">
      <alignment horizontal="right" vertical="center"/>
    </xf>
    <xf numFmtId="3" fontId="35" fillId="3" borderId="0" xfId="44" applyNumberFormat="1" applyFont="1" applyFill="1" applyBorder="1" applyAlignment="1">
      <alignment horizontal="right" vertical="center"/>
    </xf>
    <xf numFmtId="3" fontId="53" fillId="0" borderId="0" xfId="23" applyNumberFormat="1" applyFont="1" applyFill="1" applyBorder="1" applyAlignment="1">
      <alignment horizontal="center" vertical="center"/>
    </xf>
    <xf numFmtId="165" fontId="26" fillId="0" borderId="0" xfId="10" applyFont="1" applyFill="1" applyBorder="1" applyAlignment="1">
      <alignment horizontal="right" vertical="center"/>
    </xf>
    <xf numFmtId="3" fontId="34" fillId="3" borderId="0" xfId="44" applyNumberFormat="1" applyFont="1" applyFill="1" applyBorder="1" applyAlignment="1">
      <alignment horizontal="right" vertical="center"/>
    </xf>
    <xf numFmtId="165" fontId="9" fillId="0" borderId="0" xfId="10" applyFont="1" applyFill="1" applyBorder="1" applyAlignment="1">
      <alignment horizontal="right" vertical="center"/>
    </xf>
    <xf numFmtId="165" fontId="4" fillId="0" borderId="0" xfId="10" applyFont="1" applyFill="1" applyBorder="1" applyAlignment="1">
      <alignment horizontal="right" vertical="center"/>
    </xf>
    <xf numFmtId="0" fontId="54" fillId="3" borderId="0" xfId="44" applyFont="1" applyFill="1" applyBorder="1" applyAlignment="1">
      <alignment vertical="center"/>
    </xf>
    <xf numFmtId="0" fontId="4" fillId="0" borderId="0" xfId="44" applyFont="1" applyAlignment="1">
      <alignment vertical="center"/>
    </xf>
    <xf numFmtId="0" fontId="2" fillId="0" borderId="0" xfId="0" applyFont="1" applyAlignment="1">
      <alignment horizontal="right"/>
    </xf>
    <xf numFmtId="174" fontId="25" fillId="0" borderId="0" xfId="0" applyNumberFormat="1" applyFont="1" applyAlignment="1">
      <alignment horizontal="right"/>
    </xf>
    <xf numFmtId="174" fontId="4" fillId="5" borderId="0" xfId="0" applyNumberFormat="1" applyFont="1" applyFill="1" applyBorder="1" applyAlignment="1">
      <alignment horizontal="right" vertical="center"/>
    </xf>
    <xf numFmtId="0" fontId="4" fillId="5" borderId="0" xfId="0" applyFont="1" applyFill="1" applyBorder="1" applyAlignment="1">
      <alignment vertical="center"/>
    </xf>
    <xf numFmtId="3" fontId="24" fillId="5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 readingOrder="2"/>
    </xf>
    <xf numFmtId="165" fontId="13" fillId="0" borderId="0" xfId="3" applyFont="1" applyFill="1" applyBorder="1" applyAlignment="1">
      <alignment vertical="center"/>
    </xf>
    <xf numFmtId="3" fontId="35" fillId="3" borderId="0" xfId="32" applyNumberFormat="1" applyFont="1" applyFill="1" applyBorder="1" applyAlignment="1">
      <alignment horizontal="right" vertical="center"/>
    </xf>
    <xf numFmtId="0" fontId="4" fillId="0" borderId="0" xfId="46" applyFont="1" applyAlignment="1">
      <alignment horizontal="right" vertical="center"/>
    </xf>
    <xf numFmtId="0" fontId="4" fillId="0" borderId="0" xfId="46" applyFont="1" applyAlignment="1">
      <alignment vertical="center"/>
    </xf>
    <xf numFmtId="165" fontId="21" fillId="0" borderId="0" xfId="10" applyFont="1" applyAlignment="1" applyProtection="1">
      <alignment horizontal="left" vertical="center"/>
    </xf>
    <xf numFmtId="0" fontId="10" fillId="0" borderId="0" xfId="0" applyFont="1" applyAlignment="1">
      <alignment horizontal="right" vertical="center" readingOrder="2"/>
    </xf>
    <xf numFmtId="0" fontId="4" fillId="0" borderId="0" xfId="0" applyFont="1" applyAlignment="1">
      <alignment horizontal="right" vertical="center" readingOrder="2"/>
    </xf>
    <xf numFmtId="165" fontId="13" fillId="0" borderId="0" xfId="25" quotePrefix="1" applyFont="1" applyAlignment="1">
      <alignment horizontal="right" vertical="center"/>
    </xf>
    <xf numFmtId="3" fontId="16" fillId="0" borderId="0" xfId="46" applyNumberFormat="1" applyFont="1" applyBorder="1" applyAlignment="1">
      <alignment horizontal="right" vertical="center"/>
    </xf>
    <xf numFmtId="174" fontId="4" fillId="0" borderId="0" xfId="0" applyNumberFormat="1" applyFont="1" applyAlignment="1">
      <alignment horizontal="right"/>
    </xf>
    <xf numFmtId="3" fontId="25" fillId="5" borderId="0" xfId="0" applyNumberFormat="1" applyFont="1" applyFill="1" applyBorder="1" applyAlignment="1">
      <alignment horizontal="right" vertical="center"/>
    </xf>
    <xf numFmtId="165" fontId="16" fillId="0" borderId="0" xfId="25" applyFont="1" applyAlignment="1">
      <alignment horizontal="right" vertical="center"/>
    </xf>
    <xf numFmtId="179" fontId="25" fillId="5" borderId="0" xfId="0" applyNumberFormat="1" applyFont="1" applyFill="1" applyBorder="1" applyAlignment="1">
      <alignment horizontal="right" vertical="center"/>
    </xf>
    <xf numFmtId="3" fontId="18" fillId="0" borderId="0" xfId="46" applyNumberFormat="1" applyFont="1" applyAlignment="1">
      <alignment horizontal="center" vertical="center"/>
    </xf>
    <xf numFmtId="0" fontId="10" fillId="0" borderId="0" xfId="46" applyFont="1" applyAlignment="1">
      <alignment vertical="center"/>
    </xf>
    <xf numFmtId="3" fontId="13" fillId="0" borderId="0" xfId="46" applyNumberFormat="1" applyFont="1" applyBorder="1" applyAlignment="1">
      <alignment horizontal="right" vertical="center"/>
    </xf>
    <xf numFmtId="165" fontId="16" fillId="0" borderId="0" xfId="25" quotePrefix="1" applyFont="1" applyAlignment="1">
      <alignment horizontal="right" vertical="center"/>
    </xf>
    <xf numFmtId="0" fontId="18" fillId="0" borderId="0" xfId="46" applyFont="1" applyAlignment="1">
      <alignment vertical="center"/>
    </xf>
    <xf numFmtId="0" fontId="14" fillId="0" borderId="0" xfId="46" applyFont="1" applyAlignment="1">
      <alignment vertical="center"/>
    </xf>
    <xf numFmtId="3" fontId="14" fillId="0" borderId="0" xfId="46" applyNumberFormat="1" applyFont="1" applyBorder="1" applyAlignment="1">
      <alignment horizontal="right" vertical="center"/>
    </xf>
    <xf numFmtId="0" fontId="4" fillId="0" borderId="0" xfId="23" applyFont="1" applyAlignment="1">
      <alignment vertical="center"/>
    </xf>
    <xf numFmtId="0" fontId="10" fillId="0" borderId="0" xfId="46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3" fontId="55" fillId="0" borderId="0" xfId="0" applyNumberFormat="1" applyFont="1" applyAlignment="1">
      <alignment horizontal="right" vertical="center"/>
    </xf>
    <xf numFmtId="168" fontId="10" fillId="0" borderId="0" xfId="0" applyNumberFormat="1" applyFont="1" applyAlignment="1">
      <alignment horizontal="right" vertical="center"/>
    </xf>
    <xf numFmtId="0" fontId="13" fillId="0" borderId="0" xfId="46" applyFont="1" applyFill="1" applyBorder="1" applyAlignment="1">
      <alignment horizontal="left" vertical="center"/>
    </xf>
    <xf numFmtId="3" fontId="10" fillId="0" borderId="0" xfId="46" applyNumberFormat="1" applyFont="1" applyBorder="1" applyAlignment="1">
      <alignment horizontal="right" vertical="center"/>
    </xf>
    <xf numFmtId="0" fontId="2" fillId="0" borderId="0" xfId="32" applyFont="1" applyAlignment="1">
      <alignment vertical="center"/>
    </xf>
    <xf numFmtId="165" fontId="8" fillId="0" borderId="0" xfId="10" applyFont="1" applyAlignment="1">
      <alignment horizontal="right" vertical="center"/>
    </xf>
    <xf numFmtId="165" fontId="26" fillId="0" borderId="0" xfId="10" applyFont="1" applyAlignment="1" applyProtection="1">
      <alignment horizontal="left" vertical="center"/>
    </xf>
    <xf numFmtId="165" fontId="9" fillId="0" borderId="0" xfId="10" quotePrefix="1" applyFont="1" applyAlignment="1">
      <alignment horizontal="right" vertical="center"/>
    </xf>
    <xf numFmtId="165" fontId="26" fillId="0" borderId="0" xfId="10" applyFont="1" applyAlignment="1">
      <alignment horizontal="right" vertical="center"/>
    </xf>
    <xf numFmtId="165" fontId="13" fillId="0" borderId="0" xfId="10" applyFont="1" applyAlignment="1">
      <alignment vertical="center"/>
    </xf>
    <xf numFmtId="165" fontId="13" fillId="0" borderId="0" xfId="10" quotePrefix="1" applyFont="1" applyAlignment="1">
      <alignment horizontal="right" vertical="center"/>
    </xf>
    <xf numFmtId="0" fontId="2" fillId="0" borderId="0" xfId="0" applyFont="1" applyAlignment="1">
      <alignment vertical="center"/>
    </xf>
    <xf numFmtId="3" fontId="4" fillId="5" borderId="0" xfId="0" applyNumberFormat="1" applyFont="1" applyFill="1" applyBorder="1" applyAlignment="1">
      <alignment horizontal="right"/>
    </xf>
    <xf numFmtId="168" fontId="10" fillId="0" borderId="0" xfId="10" applyNumberFormat="1" applyFont="1" applyAlignment="1">
      <alignment horizontal="right" vertical="center"/>
    </xf>
    <xf numFmtId="0" fontId="25" fillId="5" borderId="0" xfId="0" applyFont="1" applyFill="1" applyBorder="1" applyAlignment="1">
      <alignment horizontal="right"/>
    </xf>
    <xf numFmtId="168" fontId="56" fillId="0" borderId="0" xfId="10" applyNumberFormat="1" applyFont="1" applyAlignment="1">
      <alignment horizontal="right" vertical="center"/>
    </xf>
    <xf numFmtId="0" fontId="4" fillId="5" borderId="0" xfId="0" applyFont="1" applyFill="1" applyBorder="1" applyAlignment="1">
      <alignment horizontal="right"/>
    </xf>
    <xf numFmtId="0" fontId="13" fillId="0" borderId="0" xfId="23" quotePrefix="1" applyFont="1" applyAlignment="1">
      <alignment horizontal="right" vertical="center" readingOrder="2"/>
    </xf>
    <xf numFmtId="0" fontId="16" fillId="0" borderId="0" xfId="23" applyFont="1" applyAlignment="1">
      <alignment horizontal="right" vertical="center" readingOrder="2"/>
    </xf>
    <xf numFmtId="168" fontId="10" fillId="0" borderId="0" xfId="47" applyNumberFormat="1" applyFont="1" applyBorder="1" applyAlignment="1">
      <alignment horizontal="right" vertical="center"/>
    </xf>
    <xf numFmtId="3" fontId="4" fillId="4" borderId="0" xfId="32" applyNumberFormat="1" applyFont="1" applyFill="1" applyBorder="1" applyAlignment="1">
      <alignment horizontal="right" vertical="center"/>
    </xf>
    <xf numFmtId="0" fontId="4" fillId="0" borderId="0" xfId="32" applyFont="1" applyBorder="1" applyAlignment="1">
      <alignment vertical="center"/>
    </xf>
    <xf numFmtId="170" fontId="34" fillId="3" borderId="0" xfId="32" applyNumberFormat="1" applyFont="1" applyFill="1" applyBorder="1" applyAlignment="1">
      <alignment horizontal="right" vertical="center"/>
    </xf>
    <xf numFmtId="165" fontId="16" fillId="0" borderId="0" xfId="10" applyFont="1" applyAlignment="1">
      <alignment horizontal="right" vertical="center" readingOrder="2"/>
    </xf>
    <xf numFmtId="184" fontId="4" fillId="0" borderId="0" xfId="47" applyNumberFormat="1" applyFont="1" applyBorder="1" applyAlignment="1">
      <alignment horizontal="right" vertical="center"/>
    </xf>
    <xf numFmtId="184" fontId="4" fillId="0" borderId="0" xfId="10" applyNumberFormat="1" applyFont="1" applyAlignment="1">
      <alignment horizontal="right" vertical="center"/>
    </xf>
    <xf numFmtId="165" fontId="10" fillId="0" borderId="0" xfId="10" applyFont="1" applyAlignment="1" applyProtection="1">
      <alignment horizontal="left" vertical="center"/>
    </xf>
    <xf numFmtId="165" fontId="26" fillId="0" borderId="0" xfId="10" quotePrefix="1" applyFont="1" applyAlignment="1">
      <alignment horizontal="right" vertical="center" readingOrder="2"/>
    </xf>
    <xf numFmtId="179" fontId="4" fillId="5" borderId="0" xfId="0" applyNumberFormat="1" applyFont="1" applyFill="1" applyBorder="1" applyAlignment="1">
      <alignment horizontal="right"/>
    </xf>
    <xf numFmtId="3" fontId="16" fillId="0" borderId="0" xfId="0" applyNumberFormat="1" applyFont="1" applyAlignment="1">
      <alignment vertical="center"/>
    </xf>
    <xf numFmtId="3" fontId="10" fillId="0" borderId="0" xfId="10" applyNumberFormat="1" applyFont="1" applyAlignment="1">
      <alignment horizontal="right" vertical="center"/>
    </xf>
    <xf numFmtId="165" fontId="9" fillId="0" borderId="0" xfId="10" applyFont="1" applyAlignment="1" applyProtection="1">
      <alignment horizontal="left" vertical="center"/>
    </xf>
    <xf numFmtId="0" fontId="25" fillId="0" borderId="0" xfId="0" applyFont="1" applyAlignment="1">
      <alignment horizontal="right" vertical="center"/>
    </xf>
    <xf numFmtId="0" fontId="19" fillId="0" borderId="0" xfId="0" applyNumberFormat="1" applyFont="1" applyBorder="1"/>
    <xf numFmtId="165" fontId="7" fillId="3" borderId="0" xfId="30" quotePrefix="1" applyFont="1" applyFill="1" applyAlignment="1">
      <alignment horizontal="right" vertical="center" readingOrder="2"/>
    </xf>
    <xf numFmtId="165" fontId="10" fillId="0" borderId="0" xfId="3" applyFont="1" applyBorder="1" applyAlignment="1">
      <alignment horizontal="right" vertical="center" wrapText="1"/>
    </xf>
    <xf numFmtId="165" fontId="10" fillId="0" borderId="0" xfId="3" applyFont="1" applyAlignment="1">
      <alignment horizontal="center" vertical="center"/>
    </xf>
    <xf numFmtId="165" fontId="10" fillId="0" borderId="0" xfId="3" applyFont="1" applyBorder="1" applyAlignment="1">
      <alignment horizontal="left" vertical="center"/>
    </xf>
    <xf numFmtId="165" fontId="23" fillId="0" borderId="0" xfId="3" applyFont="1" applyAlignment="1">
      <alignment horizontal="center" vertical="center"/>
    </xf>
    <xf numFmtId="165" fontId="10" fillId="0" borderId="0" xfId="0" applyNumberFormat="1" applyFont="1" applyAlignment="1">
      <alignment horizontal="right" vertical="center"/>
    </xf>
    <xf numFmtId="164" fontId="7" fillId="0" borderId="0" xfId="29" applyFont="1" applyAlignment="1">
      <alignment horizontal="right" vertical="center" readingOrder="2"/>
    </xf>
    <xf numFmtId="168" fontId="14" fillId="0" borderId="0" xfId="4" applyNumberFormat="1" applyFont="1" applyFill="1" applyAlignment="1" applyProtection="1">
      <alignment horizontal="left" vertical="center"/>
    </xf>
    <xf numFmtId="0" fontId="14" fillId="0" borderId="0" xfId="4" applyFont="1" applyFill="1" applyAlignment="1">
      <alignment horizontal="left" vertical="center"/>
    </xf>
    <xf numFmtId="0" fontId="19" fillId="0" borderId="0" xfId="0" applyNumberFormat="1" applyFont="1" applyAlignment="1">
      <alignment horizontal="center"/>
    </xf>
    <xf numFmtId="0" fontId="19" fillId="0" borderId="0" xfId="0" applyNumberFormat="1" applyFont="1" applyBorder="1" applyAlignment="1">
      <alignment horizontal="center"/>
    </xf>
    <xf numFmtId="0" fontId="32" fillId="0" borderId="0" xfId="0" applyFont="1" applyAlignment="1">
      <alignment wrapText="1"/>
    </xf>
    <xf numFmtId="0" fontId="20" fillId="0" borderId="0" xfId="0" applyFont="1" applyAlignment="1">
      <alignment wrapText="1"/>
    </xf>
    <xf numFmtId="1" fontId="13" fillId="0" borderId="0" xfId="6" quotePrefix="1" applyNumberFormat="1" applyFont="1" applyFill="1" applyAlignment="1">
      <alignment horizontal="right" vertical="center" readingOrder="2"/>
    </xf>
    <xf numFmtId="1" fontId="16" fillId="0" borderId="0" xfId="6" applyNumberFormat="1" applyFont="1" applyFill="1" applyAlignment="1">
      <alignment horizontal="right" vertical="center" indent="1" readingOrder="2"/>
    </xf>
    <xf numFmtId="165" fontId="4" fillId="0" borderId="0" xfId="8" applyFont="1" applyFill="1" applyAlignment="1">
      <alignment vertical="center"/>
    </xf>
    <xf numFmtId="1" fontId="13" fillId="0" borderId="0" xfId="6" applyNumberFormat="1" applyFont="1" applyFill="1" applyAlignment="1">
      <alignment horizontal="right" vertical="center"/>
    </xf>
    <xf numFmtId="1" fontId="16" fillId="0" borderId="0" xfId="6" applyNumberFormat="1" applyFont="1" applyFill="1" applyAlignment="1">
      <alignment horizontal="right" vertical="center" indent="1"/>
    </xf>
    <xf numFmtId="168" fontId="4" fillId="0" borderId="0" xfId="4" quotePrefix="1" applyNumberFormat="1" applyFont="1" applyFill="1" applyAlignment="1" applyProtection="1">
      <alignment horizontal="left" vertical="center"/>
    </xf>
    <xf numFmtId="168" fontId="4" fillId="0" borderId="0" xfId="4" applyNumberFormat="1" applyFont="1" applyFill="1" applyAlignment="1" applyProtection="1">
      <alignment horizontal="left" vertical="center"/>
    </xf>
    <xf numFmtId="0" fontId="4" fillId="0" borderId="0" xfId="4" applyFont="1" applyFill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4" fillId="0" borderId="0" xfId="4" quotePrefix="1" applyFont="1" applyAlignment="1">
      <alignment horizontal="left" vertical="center"/>
    </xf>
    <xf numFmtId="0" fontId="19" fillId="0" borderId="0" xfId="0" applyNumberFormat="1" applyFont="1" applyBorder="1" applyAlignment="1">
      <alignment horizontal="center" vertical="center" readingOrder="2"/>
    </xf>
    <xf numFmtId="166" fontId="10" fillId="0" borderId="0" xfId="0" applyNumberFormat="1" applyFont="1" applyAlignment="1">
      <alignment horizontal="right" vertical="center" wrapText="1"/>
    </xf>
    <xf numFmtId="1" fontId="16" fillId="0" borderId="0" xfId="0" applyNumberFormat="1" applyFont="1" applyAlignment="1">
      <alignment horizontal="right" vertical="center" readingOrder="2"/>
    </xf>
    <xf numFmtId="165" fontId="10" fillId="0" borderId="0" xfId="0" applyNumberFormat="1" applyFont="1" applyAlignment="1">
      <alignment horizontal="center" vertical="center"/>
    </xf>
    <xf numFmtId="165" fontId="7" fillId="0" borderId="0" xfId="25" quotePrefix="1" applyFont="1" applyAlignment="1">
      <alignment horizontal="right" vertical="center" readingOrder="2"/>
    </xf>
    <xf numFmtId="165" fontId="7" fillId="0" borderId="0" xfId="25" applyFont="1" applyAlignment="1">
      <alignment horizontal="right" vertical="center" readingOrder="2"/>
    </xf>
    <xf numFmtId="165" fontId="7" fillId="0" borderId="0" xfId="10" quotePrefix="1" applyFont="1" applyAlignment="1">
      <alignment horizontal="right" vertical="center" readingOrder="2"/>
    </xf>
    <xf numFmtId="165" fontId="9" fillId="0" borderId="0" xfId="25" quotePrefix="1" applyFont="1" applyAlignment="1" applyProtection="1">
      <alignment horizontal="left" vertical="center"/>
    </xf>
    <xf numFmtId="165" fontId="10" fillId="0" borderId="0" xfId="0" applyNumberFormat="1" applyFont="1" applyAlignment="1">
      <alignment horizontal="right" vertical="center"/>
    </xf>
    <xf numFmtId="1" fontId="4" fillId="0" borderId="0" xfId="3" applyNumberFormat="1" applyFont="1" applyAlignment="1">
      <alignment horizontal="left" vertical="center"/>
    </xf>
    <xf numFmtId="166" fontId="16" fillId="0" borderId="0" xfId="3" applyNumberFormat="1" applyFont="1" applyFill="1" applyAlignment="1">
      <alignment horizontal="left" vertical="center"/>
    </xf>
    <xf numFmtId="3" fontId="76" fillId="0" borderId="0" xfId="0" applyNumberFormat="1" applyFont="1" applyAlignment="1">
      <alignment horizontal="right" vertical="center"/>
    </xf>
    <xf numFmtId="168" fontId="4" fillId="4" borderId="0" xfId="0" applyNumberFormat="1" applyFont="1" applyFill="1" applyAlignment="1">
      <alignment horizontal="right" vertical="center"/>
    </xf>
    <xf numFmtId="165" fontId="4" fillId="0" borderId="0" xfId="10" applyFont="1" applyBorder="1" applyAlignment="1">
      <alignment horizontal="center" vertical="center"/>
    </xf>
    <xf numFmtId="0" fontId="10" fillId="0" borderId="0" xfId="0" applyFont="1" applyAlignment="1">
      <alignment horizontal="center" vertical="center" readingOrder="1"/>
    </xf>
    <xf numFmtId="1" fontId="4" fillId="0" borderId="0" xfId="0" applyNumberFormat="1" applyFont="1" applyAlignment="1">
      <alignment horizontal="right" vertical="center"/>
    </xf>
    <xf numFmtId="174" fontId="10" fillId="0" borderId="0" xfId="0" applyNumberFormat="1" applyFont="1" applyAlignment="1">
      <alignment horizontal="right" vertical="center" wrapText="1"/>
    </xf>
    <xf numFmtId="1" fontId="4" fillId="0" borderId="0" xfId="0" applyNumberFormat="1" applyFont="1" applyAlignment="1">
      <alignment horizontal="left" vertical="center"/>
    </xf>
    <xf numFmtId="1" fontId="4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right" vertical="center"/>
    </xf>
    <xf numFmtId="179" fontId="10" fillId="0" borderId="0" xfId="5" applyNumberFormat="1" applyFont="1" applyFill="1" applyBorder="1" applyAlignment="1" applyProtection="1">
      <alignment horizontal="center" vertical="center"/>
    </xf>
    <xf numFmtId="179" fontId="4" fillId="0" borderId="0" xfId="5" applyNumberFormat="1" applyFont="1" applyFill="1" applyBorder="1" applyAlignment="1" applyProtection="1">
      <alignment horizontal="center" vertical="center"/>
    </xf>
    <xf numFmtId="3" fontId="4" fillId="2" borderId="0" xfId="5" applyNumberFormat="1" applyFont="1" applyFill="1" applyBorder="1" applyAlignment="1" applyProtection="1">
      <alignment horizontal="right" vertical="center"/>
    </xf>
    <xf numFmtId="174" fontId="10" fillId="0" borderId="0" xfId="0" applyNumberFormat="1" applyFont="1" applyAlignment="1">
      <alignment horizontal="right" vertical="center"/>
    </xf>
    <xf numFmtId="165" fontId="9" fillId="0" borderId="0" xfId="3" applyFont="1" applyAlignment="1">
      <alignment horizontal="right" vertical="center" readingOrder="2"/>
    </xf>
    <xf numFmtId="165" fontId="9" fillId="3" borderId="0" xfId="30" applyFont="1" applyFill="1" applyAlignment="1">
      <alignment horizontal="right" vertical="center" readingOrder="2"/>
    </xf>
    <xf numFmtId="165" fontId="9" fillId="0" borderId="0" xfId="25" applyFont="1" applyAlignment="1">
      <alignment horizontal="right" vertical="center" readingOrder="2"/>
    </xf>
    <xf numFmtId="164" fontId="7" fillId="0" borderId="0" xfId="29" applyFont="1" applyAlignment="1">
      <alignment horizontal="right" vertical="center" readingOrder="2"/>
    </xf>
    <xf numFmtId="165" fontId="7" fillId="0" borderId="0" xfId="10" applyFont="1" applyAlignment="1">
      <alignment horizontal="right" vertical="center" readingOrder="2"/>
    </xf>
    <xf numFmtId="0" fontId="7" fillId="0" borderId="0" xfId="9" applyFont="1" applyAlignment="1">
      <alignment horizontal="right" vertical="center" readingOrder="2"/>
    </xf>
    <xf numFmtId="166" fontId="9" fillId="3" borderId="0" xfId="3" applyNumberFormat="1" applyFont="1" applyFill="1" applyBorder="1" applyAlignment="1" applyProtection="1">
      <alignment horizontal="left" vertical="center"/>
    </xf>
    <xf numFmtId="2" fontId="9" fillId="3" borderId="0" xfId="3" applyNumberFormat="1" applyFont="1" applyFill="1" applyAlignment="1">
      <alignment horizontal="right" vertical="center" readingOrder="2"/>
    </xf>
    <xf numFmtId="2" fontId="7" fillId="3" borderId="0" xfId="3" applyNumberFormat="1" applyFont="1" applyFill="1" applyAlignment="1">
      <alignment horizontal="right" vertical="center" readingOrder="2"/>
    </xf>
    <xf numFmtId="165" fontId="9" fillId="0" borderId="0" xfId="3" applyFont="1" applyAlignment="1">
      <alignment horizontal="left" vertical="center"/>
    </xf>
    <xf numFmtId="0" fontId="9" fillId="0" borderId="0" xfId="21" applyFont="1" applyFill="1" applyBorder="1" applyAlignment="1" applyProtection="1">
      <alignment horizontal="left" vertical="center"/>
    </xf>
    <xf numFmtId="166" fontId="7" fillId="0" borderId="0" xfId="3" applyNumberFormat="1" applyFont="1" applyFill="1" applyAlignment="1">
      <alignment horizontal="right" vertical="center" readingOrder="2"/>
    </xf>
    <xf numFmtId="166" fontId="9" fillId="0" borderId="0" xfId="3" applyNumberFormat="1" applyFont="1" applyAlignment="1" applyProtection="1">
      <alignment horizontal="left" vertical="center"/>
    </xf>
    <xf numFmtId="166" fontId="9" fillId="0" borderId="0" xfId="3" applyNumberFormat="1" applyFont="1" applyAlignment="1">
      <alignment horizontal="left" vertical="center"/>
    </xf>
    <xf numFmtId="166" fontId="7" fillId="0" borderId="0" xfId="3" applyNumberFormat="1" applyFont="1" applyAlignment="1">
      <alignment horizontal="right" vertical="center" readingOrder="2"/>
    </xf>
    <xf numFmtId="165" fontId="9" fillId="0" borderId="0" xfId="3" applyFont="1" applyBorder="1" applyAlignment="1" applyProtection="1">
      <alignment horizontal="left" vertical="center"/>
    </xf>
    <xf numFmtId="165" fontId="37" fillId="0" borderId="0" xfId="3" applyFont="1" applyBorder="1" applyAlignment="1" applyProtection="1">
      <alignment horizontal="left" vertical="center"/>
    </xf>
    <xf numFmtId="165" fontId="7" fillId="0" borderId="0" xfId="10" applyFont="1" applyAlignment="1">
      <alignment horizontal="right" readingOrder="2"/>
    </xf>
    <xf numFmtId="165" fontId="9" fillId="0" borderId="0" xfId="25" applyFont="1" applyAlignment="1" applyProtection="1">
      <alignment horizontal="left" vertical="center"/>
    </xf>
    <xf numFmtId="165" fontId="9" fillId="3" borderId="0" xfId="30" applyFont="1" applyFill="1" applyAlignment="1" applyProtection="1">
      <alignment horizontal="left" vertical="center"/>
    </xf>
    <xf numFmtId="165" fontId="9" fillId="0" borderId="0" xfId="25" applyFont="1" applyBorder="1" applyAlignment="1" applyProtection="1">
      <alignment horizontal="left" vertical="center"/>
    </xf>
    <xf numFmtId="164" fontId="9" fillId="0" borderId="0" xfId="29" applyFont="1" applyAlignment="1" applyProtection="1">
      <alignment horizontal="left" vertical="center"/>
    </xf>
    <xf numFmtId="164" fontId="9" fillId="0" borderId="0" xfId="29" applyFont="1" applyAlignment="1">
      <alignment horizontal="right" vertical="center" readingOrder="2"/>
    </xf>
    <xf numFmtId="165" fontId="9" fillId="0" borderId="0" xfId="10" applyFont="1" applyBorder="1" applyAlignment="1" applyProtection="1">
      <alignment horizontal="left" vertical="center"/>
    </xf>
    <xf numFmtId="165" fontId="7" fillId="0" borderId="0" xfId="10" applyFont="1" applyBorder="1" applyAlignment="1">
      <alignment horizontal="right" vertical="center" readingOrder="2"/>
    </xf>
    <xf numFmtId="164" fontId="7" fillId="20" borderId="0" xfId="2" applyFont="1" applyFill="1" applyAlignment="1">
      <alignment vertical="center"/>
    </xf>
    <xf numFmtId="165" fontId="7" fillId="20" borderId="0" xfId="3" applyFont="1" applyFill="1" applyAlignment="1">
      <alignment horizontal="right" vertical="center"/>
    </xf>
    <xf numFmtId="165" fontId="8" fillId="20" borderId="0" xfId="3" applyFont="1" applyFill="1" applyAlignment="1">
      <alignment horizontal="right" vertical="center"/>
    </xf>
    <xf numFmtId="165" fontId="7" fillId="20" borderId="0" xfId="3" applyFont="1" applyFill="1" applyAlignment="1">
      <alignment vertical="center"/>
    </xf>
    <xf numFmtId="165" fontId="4" fillId="20" borderId="0" xfId="3" applyFont="1" applyFill="1" applyAlignment="1">
      <alignment vertical="center"/>
    </xf>
    <xf numFmtId="0" fontId="8" fillId="20" borderId="0" xfId="9" applyFont="1" applyFill="1" applyAlignment="1">
      <alignment vertical="center"/>
    </xf>
    <xf numFmtId="0" fontId="4" fillId="20" borderId="0" xfId="9" applyFont="1" applyFill="1" applyAlignment="1">
      <alignment vertical="center"/>
    </xf>
    <xf numFmtId="165" fontId="4" fillId="20" borderId="0" xfId="3" applyFont="1" applyFill="1" applyAlignment="1">
      <alignment horizontal="right" vertical="center"/>
    </xf>
    <xf numFmtId="165" fontId="8" fillId="20" borderId="0" xfId="3" applyFont="1" applyFill="1" applyAlignment="1">
      <alignment vertical="center"/>
    </xf>
    <xf numFmtId="166" fontId="18" fillId="20" borderId="0" xfId="3" applyNumberFormat="1" applyFont="1" applyFill="1" applyBorder="1" applyAlignment="1">
      <alignment horizontal="right" vertical="center"/>
    </xf>
    <xf numFmtId="166" fontId="18" fillId="20" borderId="0" xfId="3" applyNumberFormat="1" applyFont="1" applyFill="1" applyBorder="1" applyAlignment="1">
      <alignment vertical="center"/>
    </xf>
    <xf numFmtId="166" fontId="4" fillId="20" borderId="0" xfId="3" applyNumberFormat="1" applyFont="1" applyFill="1" applyAlignment="1">
      <alignment vertical="center"/>
    </xf>
    <xf numFmtId="166" fontId="7" fillId="20" borderId="0" xfId="3" applyNumberFormat="1" applyFont="1" applyFill="1" applyAlignment="1">
      <alignment horizontal="right" vertical="center"/>
    </xf>
    <xf numFmtId="164" fontId="7" fillId="20" borderId="0" xfId="2" applyFont="1" applyFill="1" applyAlignment="1">
      <alignment horizontal="right" vertical="center"/>
    </xf>
    <xf numFmtId="0" fontId="22" fillId="20" borderId="0" xfId="21" applyFont="1" applyFill="1" applyBorder="1" applyAlignment="1" applyProtection="1">
      <alignment horizontal="right" vertical="center"/>
    </xf>
    <xf numFmtId="165" fontId="7" fillId="20" borderId="0" xfId="10" quotePrefix="1" applyFont="1" applyFill="1" applyAlignment="1" applyProtection="1">
      <alignment horizontal="left" vertical="center"/>
    </xf>
    <xf numFmtId="165" fontId="4" fillId="20" borderId="0" xfId="10" applyFont="1" applyFill="1" applyAlignment="1" applyProtection="1">
      <alignment horizontal="center" vertical="center"/>
    </xf>
    <xf numFmtId="165" fontId="8" fillId="20" borderId="0" xfId="10" applyFont="1" applyFill="1" applyAlignment="1">
      <alignment vertical="center"/>
    </xf>
    <xf numFmtId="166" fontId="4" fillId="20" borderId="0" xfId="3" applyNumberFormat="1" applyFont="1" applyFill="1" applyBorder="1" applyAlignment="1">
      <alignment horizontal="right" vertical="center"/>
    </xf>
    <xf numFmtId="165" fontId="10" fillId="20" borderId="0" xfId="3" applyFont="1" applyFill="1" applyBorder="1" applyAlignment="1">
      <alignment horizontal="right" vertical="center"/>
    </xf>
    <xf numFmtId="165" fontId="8" fillId="20" borderId="0" xfId="3" applyFont="1" applyFill="1" applyBorder="1" applyAlignment="1">
      <alignment vertical="center"/>
    </xf>
    <xf numFmtId="165" fontId="4" fillId="20" borderId="0" xfId="10" applyFont="1" applyFill="1" applyAlignment="1" applyProtection="1">
      <alignment horizontal="right" vertical="center"/>
    </xf>
    <xf numFmtId="165" fontId="4" fillId="20" borderId="0" xfId="10" applyFont="1" applyFill="1" applyBorder="1" applyAlignment="1">
      <alignment horizontal="right" vertical="center"/>
    </xf>
    <xf numFmtId="165" fontId="4" fillId="20" borderId="0" xfId="10" applyFont="1" applyFill="1" applyAlignment="1" applyProtection="1">
      <alignment horizontal="left" vertical="center"/>
    </xf>
    <xf numFmtId="165" fontId="4" fillId="20" borderId="0" xfId="10" applyFont="1" applyFill="1" applyAlignment="1">
      <alignment vertical="center"/>
    </xf>
    <xf numFmtId="164" fontId="21" fillId="20" borderId="0" xfId="2" quotePrefix="1" applyFont="1" applyFill="1" applyAlignment="1">
      <alignment horizontal="left" vertical="center"/>
    </xf>
    <xf numFmtId="165" fontId="8" fillId="20" borderId="0" xfId="25" applyFont="1" applyFill="1" applyAlignment="1">
      <alignment vertical="center"/>
    </xf>
    <xf numFmtId="164" fontId="7" fillId="20" borderId="0" xfId="29" applyFont="1" applyFill="1" applyAlignment="1">
      <alignment vertical="center"/>
    </xf>
    <xf numFmtId="165" fontId="4" fillId="20" borderId="0" xfId="30" applyFont="1" applyFill="1" applyBorder="1" applyAlignment="1">
      <alignment vertical="center"/>
    </xf>
    <xf numFmtId="2" fontId="4" fillId="20" borderId="0" xfId="30" applyNumberFormat="1" applyFont="1" applyFill="1" applyBorder="1" applyAlignment="1">
      <alignment horizontal="right" vertical="center"/>
    </xf>
    <xf numFmtId="165" fontId="4" fillId="20" borderId="0" xfId="30" applyFont="1" applyFill="1" applyBorder="1" applyAlignment="1">
      <alignment horizontal="right" vertical="center"/>
    </xf>
    <xf numFmtId="2" fontId="4" fillId="20" borderId="0" xfId="30" applyNumberFormat="1" applyFont="1" applyFill="1" applyBorder="1" applyAlignment="1">
      <alignment vertical="center"/>
    </xf>
    <xf numFmtId="165" fontId="8" fillId="20" borderId="0" xfId="30" applyFont="1" applyFill="1" applyAlignment="1">
      <alignment vertical="center"/>
    </xf>
    <xf numFmtId="3" fontId="4" fillId="20" borderId="0" xfId="30" applyNumberFormat="1" applyFont="1" applyFill="1" applyBorder="1" applyAlignment="1">
      <alignment horizontal="right" vertical="center"/>
    </xf>
    <xf numFmtId="165" fontId="10" fillId="20" borderId="0" xfId="30" applyFont="1" applyFill="1" applyAlignment="1">
      <alignment vertical="center"/>
    </xf>
    <xf numFmtId="165" fontId="7" fillId="20" borderId="0" xfId="10" applyFont="1" applyFill="1" applyAlignment="1">
      <alignment horizontal="right" vertical="center"/>
    </xf>
    <xf numFmtId="165" fontId="7" fillId="20" borderId="0" xfId="10" applyFont="1" applyFill="1" applyAlignment="1">
      <alignment vertical="center"/>
    </xf>
    <xf numFmtId="165" fontId="10" fillId="20" borderId="0" xfId="10" applyFont="1" applyFill="1" applyAlignment="1">
      <alignment vertical="center"/>
    </xf>
    <xf numFmtId="165" fontId="4" fillId="20" borderId="0" xfId="25" applyFont="1" applyFill="1" applyAlignment="1">
      <alignment vertical="center"/>
    </xf>
    <xf numFmtId="165" fontId="4" fillId="20" borderId="0" xfId="30" applyFont="1" applyFill="1" applyAlignment="1">
      <alignment horizontal="right" vertical="center"/>
    </xf>
    <xf numFmtId="164" fontId="10" fillId="20" borderId="0" xfId="29" applyFont="1" applyFill="1" applyAlignment="1">
      <alignment vertical="center"/>
    </xf>
    <xf numFmtId="164" fontId="4" fillId="20" borderId="0" xfId="29" applyFont="1" applyFill="1" applyAlignment="1">
      <alignment horizontal="right" vertical="center"/>
    </xf>
    <xf numFmtId="164" fontId="4" fillId="20" borderId="0" xfId="29" applyFont="1" applyFill="1" applyAlignment="1">
      <alignment vertical="center"/>
    </xf>
    <xf numFmtId="164" fontId="8" fillId="20" borderId="0" xfId="29" applyFont="1" applyFill="1" applyAlignment="1">
      <alignment vertical="center"/>
    </xf>
    <xf numFmtId="177" fontId="7" fillId="20" borderId="0" xfId="29" applyNumberFormat="1" applyFont="1" applyFill="1" applyAlignment="1">
      <alignment horizontal="right" vertical="center"/>
    </xf>
    <xf numFmtId="177" fontId="4" fillId="20" borderId="0" xfId="29" applyNumberFormat="1" applyFont="1" applyFill="1" applyAlignment="1">
      <alignment horizontal="right" vertical="center"/>
    </xf>
    <xf numFmtId="165" fontId="7" fillId="20" borderId="0" xfId="10" quotePrefix="1" applyFont="1" applyFill="1" applyBorder="1" applyAlignment="1" applyProtection="1">
      <alignment horizontal="left" vertical="center"/>
    </xf>
    <xf numFmtId="0" fontId="4" fillId="20" borderId="0" xfId="44" applyFont="1" applyFill="1" applyBorder="1" applyAlignment="1">
      <alignment horizontal="right" vertical="center"/>
    </xf>
    <xf numFmtId="165" fontId="8" fillId="20" borderId="0" xfId="10" applyFont="1" applyFill="1" applyBorder="1" applyAlignment="1">
      <alignment vertical="center"/>
    </xf>
    <xf numFmtId="0" fontId="4" fillId="20" borderId="0" xfId="46" applyFont="1" applyFill="1" applyAlignment="1">
      <alignment horizontal="right" vertical="center"/>
    </xf>
    <xf numFmtId="165" fontId="4" fillId="20" borderId="0" xfId="10" applyFont="1" applyFill="1" applyAlignment="1">
      <alignment horizontal="right" vertical="center"/>
    </xf>
    <xf numFmtId="0" fontId="2" fillId="20" borderId="0" xfId="32" applyFont="1" applyFill="1" applyAlignment="1">
      <alignment vertical="center"/>
    </xf>
    <xf numFmtId="165" fontId="8" fillId="20" borderId="0" xfId="10" applyFont="1" applyFill="1" applyAlignment="1">
      <alignment horizontal="right" vertical="center"/>
    </xf>
    <xf numFmtId="165" fontId="10" fillId="0" borderId="0" xfId="0" applyNumberFormat="1" applyFont="1" applyAlignment="1">
      <alignment horizontal="right" vertical="center"/>
    </xf>
    <xf numFmtId="3" fontId="77" fillId="0" borderId="0" xfId="0" applyNumberFormat="1" applyFont="1" applyAlignment="1">
      <alignment horizontal="right" vertical="center"/>
    </xf>
    <xf numFmtId="1" fontId="10" fillId="0" borderId="0" xfId="0" applyNumberFormat="1" applyFont="1" applyAlignment="1">
      <alignment horizontal="right"/>
    </xf>
    <xf numFmtId="0" fontId="20" fillId="0" borderId="0" xfId="0" applyNumberFormat="1" applyFont="1" applyBorder="1" applyAlignment="1"/>
    <xf numFmtId="0" fontId="20" fillId="0" borderId="0" xfId="0" applyNumberFormat="1" applyFont="1" applyFill="1" applyBorder="1" applyAlignment="1"/>
    <xf numFmtId="0" fontId="20" fillId="0" borderId="0" xfId="0" applyNumberFormat="1" applyFont="1" applyBorder="1" applyAlignment="1">
      <alignment horizontal="right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165" fontId="7" fillId="0" borderId="0" xfId="3" applyFont="1" applyAlignment="1">
      <alignment horizontal="right" vertical="center" readingOrder="2"/>
    </xf>
    <xf numFmtId="165" fontId="9" fillId="0" borderId="0" xfId="3" applyFont="1" applyAlignment="1">
      <alignment horizontal="right" vertical="center" readingOrder="2"/>
    </xf>
    <xf numFmtId="165" fontId="7" fillId="0" borderId="0" xfId="3" quotePrefix="1" applyFont="1" applyAlignment="1">
      <alignment horizontal="right" vertical="center" readingOrder="2"/>
    </xf>
    <xf numFmtId="165" fontId="10" fillId="0" borderId="0" xfId="3" quotePrefix="1" applyFont="1" applyAlignment="1">
      <alignment horizontal="center" vertical="center" readingOrder="2"/>
    </xf>
    <xf numFmtId="165" fontId="10" fillId="0" borderId="0" xfId="3" applyFont="1" applyAlignment="1">
      <alignment horizontal="center" vertical="center"/>
    </xf>
    <xf numFmtId="165" fontId="10" fillId="0" borderId="0" xfId="3" applyFont="1" applyBorder="1" applyAlignment="1">
      <alignment horizontal="left" vertical="center"/>
    </xf>
    <xf numFmtId="165" fontId="23" fillId="0" borderId="0" xfId="3" applyFont="1" applyBorder="1" applyAlignment="1" applyProtection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23" fillId="0" borderId="0" xfId="9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 readingOrder="2"/>
    </xf>
    <xf numFmtId="170" fontId="23" fillId="0" borderId="0" xfId="3" applyNumberFormat="1" applyFont="1" applyBorder="1" applyAlignment="1">
      <alignment horizontal="center" vertical="center"/>
    </xf>
    <xf numFmtId="0" fontId="7" fillId="0" borderId="0" xfId="9" applyFont="1" applyAlignment="1">
      <alignment horizontal="right" vertical="center" readingOrder="2"/>
    </xf>
    <xf numFmtId="0" fontId="7" fillId="0" borderId="0" xfId="9" quotePrefix="1" applyFont="1" applyAlignment="1">
      <alignment horizontal="right" vertical="center" readingOrder="2"/>
    </xf>
    <xf numFmtId="165" fontId="23" fillId="0" borderId="0" xfId="19" applyFont="1" applyAlignment="1">
      <alignment horizontal="center" vertical="center"/>
    </xf>
    <xf numFmtId="165" fontId="23" fillId="0" borderId="0" xfId="3" applyFont="1" applyAlignment="1">
      <alignment horizontal="center" vertical="center"/>
    </xf>
    <xf numFmtId="165" fontId="23" fillId="0" borderId="0" xfId="10" applyFont="1" applyAlignment="1">
      <alignment horizontal="center" vertical="center"/>
    </xf>
    <xf numFmtId="165" fontId="7" fillId="0" borderId="0" xfId="3" applyFont="1" applyBorder="1" applyAlignment="1">
      <alignment horizontal="right" vertical="center" readingOrder="2"/>
    </xf>
    <xf numFmtId="165" fontId="9" fillId="0" borderId="0" xfId="3" quotePrefix="1" applyFont="1" applyBorder="1" applyAlignment="1">
      <alignment horizontal="right" vertical="center" readingOrder="2"/>
    </xf>
    <xf numFmtId="165" fontId="37" fillId="0" borderId="0" xfId="3" applyFont="1" applyBorder="1" applyAlignment="1">
      <alignment horizontal="right" vertical="center" readingOrder="2"/>
    </xf>
    <xf numFmtId="165" fontId="37" fillId="0" borderId="0" xfId="3" quotePrefix="1" applyFont="1" applyBorder="1" applyAlignment="1">
      <alignment horizontal="right" vertical="center" readingOrder="2"/>
    </xf>
    <xf numFmtId="0" fontId="10" fillId="0" borderId="0" xfId="26" applyFont="1" applyBorder="1" applyAlignment="1">
      <alignment horizontal="right" vertical="center" wrapText="1"/>
    </xf>
    <xf numFmtId="168" fontId="23" fillId="0" borderId="0" xfId="25" applyNumberFormat="1" applyFont="1" applyAlignment="1">
      <alignment horizontal="center" vertical="center"/>
    </xf>
    <xf numFmtId="166" fontId="13" fillId="0" borderId="0" xfId="30" applyNumberFormat="1" applyFont="1" applyAlignment="1">
      <alignment horizontal="center" vertical="center"/>
    </xf>
    <xf numFmtId="165" fontId="9" fillId="3" borderId="0" xfId="30" applyFont="1" applyFill="1" applyAlignment="1">
      <alignment horizontal="right" vertical="center" readingOrder="2"/>
    </xf>
    <xf numFmtId="165" fontId="7" fillId="3" borderId="0" xfId="30" applyFont="1" applyFill="1" applyAlignment="1">
      <alignment horizontal="right" vertical="center" readingOrder="2"/>
    </xf>
    <xf numFmtId="165" fontId="7" fillId="3" borderId="0" xfId="30" quotePrefix="1" applyFont="1" applyFill="1" applyAlignment="1">
      <alignment horizontal="right" vertical="center" readingOrder="2"/>
    </xf>
    <xf numFmtId="165" fontId="9" fillId="0" borderId="0" xfId="10" applyFont="1" applyAlignment="1">
      <alignment horizontal="right" vertical="center" readingOrder="2"/>
    </xf>
    <xf numFmtId="165" fontId="9" fillId="0" borderId="0" xfId="10" quotePrefix="1" applyFont="1" applyAlignment="1">
      <alignment horizontal="right" vertical="center" readingOrder="2"/>
    </xf>
    <xf numFmtId="165" fontId="7" fillId="0" borderId="0" xfId="10" applyFont="1" applyAlignment="1">
      <alignment horizontal="right" vertical="center" readingOrder="2"/>
    </xf>
    <xf numFmtId="165" fontId="7" fillId="0" borderId="0" xfId="10" quotePrefix="1" applyFont="1" applyAlignment="1">
      <alignment horizontal="right" vertical="center" readingOrder="2"/>
    </xf>
    <xf numFmtId="165" fontId="10" fillId="0" borderId="0" xfId="10" quotePrefix="1" applyFont="1" applyAlignment="1">
      <alignment horizontal="center" vertical="center"/>
    </xf>
    <xf numFmtId="172" fontId="23" fillId="0" borderId="0" xfId="10" applyNumberFormat="1" applyFont="1" applyAlignment="1">
      <alignment horizontal="center" vertical="center"/>
    </xf>
    <xf numFmtId="165" fontId="4" fillId="0" borderId="0" xfId="10" applyFont="1" applyBorder="1" applyAlignment="1" applyProtection="1">
      <alignment horizontal="left" vertical="center"/>
    </xf>
    <xf numFmtId="165" fontId="4" fillId="0" borderId="0" xfId="10" applyFont="1" applyAlignment="1">
      <alignment horizontal="right" vertical="center" readingOrder="2"/>
    </xf>
    <xf numFmtId="165" fontId="10" fillId="0" borderId="0" xfId="10" quotePrefix="1" applyFont="1" applyBorder="1" applyAlignment="1">
      <alignment horizontal="center" vertical="center" readingOrder="2"/>
    </xf>
    <xf numFmtId="165" fontId="7" fillId="0" borderId="0" xfId="25" applyFont="1" applyAlignment="1">
      <alignment horizontal="right" vertical="center" readingOrder="2"/>
    </xf>
    <xf numFmtId="165" fontId="7" fillId="0" borderId="0" xfId="25" quotePrefix="1" applyFont="1" applyAlignment="1">
      <alignment horizontal="right" vertical="center" readingOrder="2"/>
    </xf>
    <xf numFmtId="165" fontId="9" fillId="0" borderId="0" xfId="25" applyFont="1" applyAlignment="1" applyProtection="1">
      <alignment horizontal="left" vertical="center"/>
    </xf>
    <xf numFmtId="165" fontId="9" fillId="0" borderId="0" xfId="25" quotePrefix="1" applyFont="1" applyAlignment="1" applyProtection="1">
      <alignment horizontal="left" vertical="center"/>
    </xf>
    <xf numFmtId="165" fontId="10" fillId="0" borderId="0" xfId="0" applyNumberFormat="1" applyFont="1" applyAlignment="1">
      <alignment horizontal="right" vertical="center" readingOrder="2"/>
    </xf>
    <xf numFmtId="0" fontId="0" fillId="0" borderId="0" xfId="0" applyFont="1" applyAlignment="1"/>
    <xf numFmtId="165" fontId="10" fillId="0" borderId="0" xfId="0" applyNumberFormat="1" applyFont="1" applyAlignment="1">
      <alignment horizontal="right" vertical="center"/>
    </xf>
    <xf numFmtId="165" fontId="23" fillId="0" borderId="0" xfId="25" applyFont="1" applyBorder="1" applyAlignment="1">
      <alignment horizontal="center" vertical="center"/>
    </xf>
    <xf numFmtId="165" fontId="9" fillId="0" borderId="0" xfId="25" applyFont="1" applyAlignment="1">
      <alignment horizontal="right" vertical="center" readingOrder="2"/>
    </xf>
    <xf numFmtId="165" fontId="23" fillId="3" borderId="0" xfId="30" applyFont="1" applyFill="1" applyBorder="1" applyAlignment="1">
      <alignment horizontal="center" vertical="center"/>
    </xf>
    <xf numFmtId="164" fontId="7" fillId="0" borderId="0" xfId="29" applyFont="1" applyAlignment="1">
      <alignment horizontal="right" vertical="center" readingOrder="2"/>
    </xf>
    <xf numFmtId="165" fontId="26" fillId="0" borderId="0" xfId="10" applyFont="1" applyAlignment="1">
      <alignment horizontal="right" readingOrder="2"/>
    </xf>
    <xf numFmtId="165" fontId="26" fillId="0" borderId="0" xfId="10" quotePrefix="1" applyFont="1" applyAlignment="1">
      <alignment horizontal="right" readingOrder="2"/>
    </xf>
    <xf numFmtId="165" fontId="10" fillId="0" borderId="0" xfId="3" applyFont="1" applyFill="1" applyAlignment="1">
      <alignment horizontal="center" vertical="center"/>
    </xf>
    <xf numFmtId="165" fontId="10" fillId="0" borderId="0" xfId="3" applyFont="1" applyFill="1" applyAlignment="1">
      <alignment horizontal="right" vertical="center"/>
    </xf>
    <xf numFmtId="177" fontId="10" fillId="0" borderId="0" xfId="0" applyNumberFormat="1" applyFont="1" applyFill="1" applyAlignment="1">
      <alignment horizontal="right" vertical="center"/>
    </xf>
    <xf numFmtId="165" fontId="10" fillId="0" borderId="0" xfId="0" applyNumberFormat="1" applyFont="1" applyFill="1" applyAlignment="1">
      <alignment vertical="center"/>
    </xf>
  </cellXfs>
  <cellStyles count="260">
    <cellStyle name="20 % - Accent1 2" xfId="48"/>
    <cellStyle name="20 % - Accent1 2 2" xfId="49"/>
    <cellStyle name="20 % - Accent1 2 3" xfId="50"/>
    <cellStyle name="20 % - Accent1 3" xfId="51"/>
    <cellStyle name="20 % - Accent2 2" xfId="52"/>
    <cellStyle name="20 % - Accent2 2 2" xfId="53"/>
    <cellStyle name="20 % - Accent2 2 3" xfId="54"/>
    <cellStyle name="20 % - Accent2 3" xfId="55"/>
    <cellStyle name="20 % - Accent3 2" xfId="56"/>
    <cellStyle name="20 % - Accent3 2 2" xfId="57"/>
    <cellStyle name="20 % - Accent3 2 3" xfId="58"/>
    <cellStyle name="20 % - Accent3 3" xfId="59"/>
    <cellStyle name="20 % - Accent4 2" xfId="60"/>
    <cellStyle name="20 % - Accent4 2 2" xfId="61"/>
    <cellStyle name="20 % - Accent4 2 3" xfId="62"/>
    <cellStyle name="20 % - Accent4 3" xfId="63"/>
    <cellStyle name="20 % - Accent5 2" xfId="64"/>
    <cellStyle name="20 % - Accent5 2 2" xfId="65"/>
    <cellStyle name="20 % - Accent5 2 3" xfId="66"/>
    <cellStyle name="20 % - Accent5 3" xfId="67"/>
    <cellStyle name="20 % - Accent6 2" xfId="68"/>
    <cellStyle name="20 % - Accent6 2 2" xfId="69"/>
    <cellStyle name="20 % - Accent6 2 3" xfId="70"/>
    <cellStyle name="20 % - Accent6 3" xfId="71"/>
    <cellStyle name="40 % - Accent1 2" xfId="72"/>
    <cellStyle name="40 % - Accent1 2 2" xfId="73"/>
    <cellStyle name="40 % - Accent1 2 3" xfId="74"/>
    <cellStyle name="40 % - Accent1 3" xfId="75"/>
    <cellStyle name="40 % - Accent2 2" xfId="76"/>
    <cellStyle name="40 % - Accent2 2 2" xfId="77"/>
    <cellStyle name="40 % - Accent2 2 3" xfId="78"/>
    <cellStyle name="40 % - Accent2 3" xfId="79"/>
    <cellStyle name="40 % - Accent3 2" xfId="80"/>
    <cellStyle name="40 % - Accent3 2 2" xfId="81"/>
    <cellStyle name="40 % - Accent3 2 3" xfId="82"/>
    <cellStyle name="40 % - Accent3 3" xfId="83"/>
    <cellStyle name="40 % - Accent4 2" xfId="84"/>
    <cellStyle name="40 % - Accent4 2 2" xfId="85"/>
    <cellStyle name="40 % - Accent4 2 3" xfId="86"/>
    <cellStyle name="40 % - Accent4 3" xfId="87"/>
    <cellStyle name="40 % - Accent5 2" xfId="88"/>
    <cellStyle name="40 % - Accent5 2 2" xfId="89"/>
    <cellStyle name="40 % - Accent5 2 3" xfId="90"/>
    <cellStyle name="40 % - Accent5 3" xfId="91"/>
    <cellStyle name="40 % - Accent6 2" xfId="92"/>
    <cellStyle name="40 % - Accent6 2 2" xfId="93"/>
    <cellStyle name="40 % - Accent6 2 3" xfId="94"/>
    <cellStyle name="40 % - Accent6 3" xfId="95"/>
    <cellStyle name="60 % - Accent1 2" xfId="96"/>
    <cellStyle name="60 % - Accent1 2 2" xfId="97"/>
    <cellStyle name="60 % - Accent1 2 3" xfId="98"/>
    <cellStyle name="60 % - Accent1 3" xfId="99"/>
    <cellStyle name="60 % - Accent2 2" xfId="100"/>
    <cellStyle name="60 % - Accent2 2 2" xfId="101"/>
    <cellStyle name="60 % - Accent2 2 3" xfId="102"/>
    <cellStyle name="60 % - Accent2 3" xfId="103"/>
    <cellStyle name="60 % - Accent3 2" xfId="104"/>
    <cellStyle name="60 % - Accent3 2 2" xfId="105"/>
    <cellStyle name="60 % - Accent3 2 3" xfId="106"/>
    <cellStyle name="60 % - Accent3 3" xfId="107"/>
    <cellStyle name="60 % - Accent4 2" xfId="108"/>
    <cellStyle name="60 % - Accent4 2 2" xfId="109"/>
    <cellStyle name="60 % - Accent4 2 3" xfId="110"/>
    <cellStyle name="60 % - Accent4 3" xfId="111"/>
    <cellStyle name="60 % - Accent5 2" xfId="112"/>
    <cellStyle name="60 % - Accent5 2 2" xfId="113"/>
    <cellStyle name="60 % - Accent5 2 3" xfId="114"/>
    <cellStyle name="60 % - Accent5 3" xfId="115"/>
    <cellStyle name="60 % - Accent6 2" xfId="116"/>
    <cellStyle name="60 % - Accent6 2 2" xfId="117"/>
    <cellStyle name="60 % - Accent6 2 3" xfId="118"/>
    <cellStyle name="60 % - Accent6 3" xfId="119"/>
    <cellStyle name="Accent1 2" xfId="120"/>
    <cellStyle name="Accent1 2 2" xfId="121"/>
    <cellStyle name="Accent1 2 3" xfId="122"/>
    <cellStyle name="Accent1 3" xfId="123"/>
    <cellStyle name="Accent2 2" xfId="124"/>
    <cellStyle name="Accent2 2 2" xfId="125"/>
    <cellStyle name="Accent2 2 3" xfId="126"/>
    <cellStyle name="Accent2 3" xfId="127"/>
    <cellStyle name="Accent3 2" xfId="128"/>
    <cellStyle name="Accent3 2 2" xfId="129"/>
    <cellStyle name="Accent3 2 3" xfId="130"/>
    <cellStyle name="Accent3 3" xfId="131"/>
    <cellStyle name="Accent4 2" xfId="132"/>
    <cellStyle name="Accent4 2 2" xfId="133"/>
    <cellStyle name="Accent4 2 3" xfId="134"/>
    <cellStyle name="Accent4 3" xfId="135"/>
    <cellStyle name="Accent5 2" xfId="136"/>
    <cellStyle name="Accent5 2 2" xfId="137"/>
    <cellStyle name="Accent5 2 3" xfId="138"/>
    <cellStyle name="Accent5 3" xfId="139"/>
    <cellStyle name="Accent6 2" xfId="140"/>
    <cellStyle name="Accent6 2 2" xfId="141"/>
    <cellStyle name="Accent6 2 3" xfId="142"/>
    <cellStyle name="Accent6 3" xfId="143"/>
    <cellStyle name="Avertissement 2" xfId="144"/>
    <cellStyle name="Avertissement 2 2" xfId="145"/>
    <cellStyle name="Avertissement 2 3" xfId="146"/>
    <cellStyle name="Avertissement 3" xfId="147"/>
    <cellStyle name="Calcul 2" xfId="148"/>
    <cellStyle name="Calcul 2 2" xfId="149"/>
    <cellStyle name="Calcul 2 3" xfId="150"/>
    <cellStyle name="Calcul 3" xfId="151"/>
    <cellStyle name="Cellule liée 2" xfId="152"/>
    <cellStyle name="Cellule liée 2 2" xfId="153"/>
    <cellStyle name="Cellule liée 2 3" xfId="154"/>
    <cellStyle name="Cellule liée 3" xfId="155"/>
    <cellStyle name="Commentaire 2" xfId="156"/>
    <cellStyle name="Commentaire 2 2" xfId="157"/>
    <cellStyle name="Commentaire 2 3" xfId="158"/>
    <cellStyle name="Commentaire 3" xfId="159"/>
    <cellStyle name="Entrée 2" xfId="160"/>
    <cellStyle name="Entrée 2 2" xfId="161"/>
    <cellStyle name="Entrée 2 3" xfId="162"/>
    <cellStyle name="Entrée 3" xfId="163"/>
    <cellStyle name="Euro" xfId="164"/>
    <cellStyle name="Insatisfaisant 2" xfId="165"/>
    <cellStyle name="Insatisfaisant 2 2" xfId="166"/>
    <cellStyle name="Insatisfaisant 2 3" xfId="167"/>
    <cellStyle name="Insatisfaisant 3" xfId="168"/>
    <cellStyle name="Milliers 10" xfId="259"/>
    <cellStyle name="Milliers 2" xfId="169"/>
    <cellStyle name="Milliers 3" xfId="45"/>
    <cellStyle name="Monétaire 2" xfId="170"/>
    <cellStyle name="MS_Arabic" xfId="171"/>
    <cellStyle name="Neutre 2" xfId="172"/>
    <cellStyle name="Neutre 2 2" xfId="173"/>
    <cellStyle name="Neutre 2 3" xfId="174"/>
    <cellStyle name="Neutre 3" xfId="175"/>
    <cellStyle name="Normal" xfId="0" builtinId="0"/>
    <cellStyle name="Normal 10" xfId="176"/>
    <cellStyle name="Normal 11" xfId="177"/>
    <cellStyle name="Normal 12" xfId="178"/>
    <cellStyle name="Normal 13" xfId="179"/>
    <cellStyle name="Normal 14" xfId="180"/>
    <cellStyle name="Normal 15" xfId="181"/>
    <cellStyle name="Normal 15 3" xfId="182"/>
    <cellStyle name="Normal 16" xfId="183"/>
    <cellStyle name="Normal 17" xfId="184"/>
    <cellStyle name="Normal 18" xfId="185"/>
    <cellStyle name="Normal 19" xfId="186"/>
    <cellStyle name="Normal 2" xfId="6"/>
    <cellStyle name="Normal 2 2" xfId="187"/>
    <cellStyle name="Normal 2 2 2" xfId="32"/>
    <cellStyle name="Normal 2 2 3" xfId="188"/>
    <cellStyle name="Normal 2 2 3 2 2" xfId="189"/>
    <cellStyle name="Normal 2 3" xfId="42"/>
    <cellStyle name="Normal 2 4" xfId="190"/>
    <cellStyle name="Normal 2 5" xfId="191"/>
    <cellStyle name="Normal 2 6" xfId="23"/>
    <cellStyle name="Normal 20" xfId="192"/>
    <cellStyle name="Normal 21" xfId="193"/>
    <cellStyle name="Normal 22" xfId="194"/>
    <cellStyle name="Normal 23" xfId="195"/>
    <cellStyle name="Normal 24" xfId="196"/>
    <cellStyle name="Normal 25" xfId="197"/>
    <cellStyle name="Normal 26" xfId="198"/>
    <cellStyle name="Normal 27" xfId="199"/>
    <cellStyle name="Normal 3" xfId="200"/>
    <cellStyle name="Normal 3 2" xfId="201"/>
    <cellStyle name="Normal 3 2 2" xfId="202"/>
    <cellStyle name="Normal 3 2 2 2" xfId="203"/>
    <cellStyle name="Normal 3 3" xfId="204"/>
    <cellStyle name="Normal 3 4" xfId="205"/>
    <cellStyle name="Normal 4" xfId="206"/>
    <cellStyle name="Normal 4 2" xfId="14"/>
    <cellStyle name="Normal 4 3" xfId="207"/>
    <cellStyle name="Normal 5" xfId="208"/>
    <cellStyle name="Normal 6" xfId="209"/>
    <cellStyle name="Normal 6 2" xfId="7"/>
    <cellStyle name="Normal 6 3" xfId="210"/>
    <cellStyle name="Normal 7" xfId="1"/>
    <cellStyle name="Normal 7 2" xfId="211"/>
    <cellStyle name="Normal 8" xfId="212"/>
    <cellStyle name="Normal 9" xfId="213"/>
    <cellStyle name="Normal 9 2" xfId="214"/>
    <cellStyle name="Normal_11" xfId="2"/>
    <cellStyle name="Normal_11 (2)" xfId="19"/>
    <cellStyle name="Normal_11_Santé1b-07" xfId="29"/>
    <cellStyle name="Normal_CONSFINAL2007" xfId="44"/>
    <cellStyle name="Normal_E18 2" xfId="12"/>
    <cellStyle name="Normal_E18_sante1" xfId="16"/>
    <cellStyle name="Normal_E18_sante1b" xfId="31"/>
    <cellStyle name="Normal_E18_SANTE2" xfId="28"/>
    <cellStyle name="Normal_E18_SANTE3 3" xfId="35"/>
    <cellStyle name="Normal_E27_sante1" xfId="15"/>
    <cellStyle name="Normal_E27_sante1b" xfId="41"/>
    <cellStyle name="Normal_E27_SANTE2" xfId="27"/>
    <cellStyle name="Normal_E27_SANTE3 3" xfId="36"/>
    <cellStyle name="Normal_E37_sante1b" xfId="40"/>
    <cellStyle name="Normal_E37_SANTE2" xfId="38"/>
    <cellStyle name="Normal_E37_SANTE3" xfId="33"/>
    <cellStyle name="Normal_Feuil1 2" xfId="9"/>
    <cellStyle name="Normal_Feuil1 3" xfId="4"/>
    <cellStyle name="Normal_infra-ssb" xfId="5"/>
    <cellStyle name="Normal_LABORATOIRES2009" xfId="46"/>
    <cellStyle name="Normal_medssb e (2)" xfId="21"/>
    <cellStyle name="Normal_mst" xfId="47"/>
    <cellStyle name="Normal_parmssb e" xfId="17"/>
    <cellStyle name="Normal_pf u+r" xfId="34"/>
    <cellStyle name="Normal_PNI (3)" xfId="37"/>
    <cellStyle name="Normal_RECAPMED PAR SPEC MINIST DE SANTE 02" xfId="20"/>
    <cellStyle name="Normal_vac o-11 u+r (2)" xfId="39"/>
    <cellStyle name="Pourcentage 2" xfId="215"/>
    <cellStyle name="Satisfaisant 2" xfId="216"/>
    <cellStyle name="Satisfaisant 2 2" xfId="217"/>
    <cellStyle name="Satisfaisant 2 3" xfId="218"/>
    <cellStyle name="Satisfaisant 3" xfId="219"/>
    <cellStyle name="Sortie 2" xfId="220"/>
    <cellStyle name="Sortie 2 2" xfId="221"/>
    <cellStyle name="Sortie 2 3" xfId="222"/>
    <cellStyle name="Sortie 3" xfId="223"/>
    <cellStyle name="Texte explicatif 2" xfId="224"/>
    <cellStyle name="Texte explicatif 2 2" xfId="225"/>
    <cellStyle name="Texte explicatif 2 3" xfId="226"/>
    <cellStyle name="Texte explicatif 3" xfId="227"/>
    <cellStyle name="Titre 2" xfId="228"/>
    <cellStyle name="Titre 2 2" xfId="234"/>
    <cellStyle name="Titre 2 3" xfId="237"/>
    <cellStyle name="Titre 3" xfId="229"/>
    <cellStyle name="Titre 1 2" xfId="230"/>
    <cellStyle name="Titre 1 2 2" xfId="231"/>
    <cellStyle name="Titre 1 2 3" xfId="232"/>
    <cellStyle name="Titre 1 3" xfId="233"/>
    <cellStyle name="Titre 2 2 2" xfId="235"/>
    <cellStyle name="Titre 2 2 3" xfId="236"/>
    <cellStyle name="Titre 3 2" xfId="238"/>
    <cellStyle name="Titre 3 2 2" xfId="239"/>
    <cellStyle name="Titre 3 2 3" xfId="240"/>
    <cellStyle name="Titre 3 3" xfId="241"/>
    <cellStyle name="Titre 4 2" xfId="242"/>
    <cellStyle name="Titre 4 2 2" xfId="243"/>
    <cellStyle name="Titre 4 2 3" xfId="244"/>
    <cellStyle name="Titre 4 3" xfId="245"/>
    <cellStyle name="Total 2" xfId="246"/>
    <cellStyle name="Total 2 2" xfId="247"/>
    <cellStyle name="Total 2 3" xfId="248"/>
    <cellStyle name="Total 3" xfId="249"/>
    <cellStyle name="Vérification 2" xfId="250"/>
    <cellStyle name="Vérification 2 2" xfId="251"/>
    <cellStyle name="Vérification 2 3" xfId="252"/>
    <cellStyle name="Vérification 3" xfId="253"/>
    <cellStyle name="عادي_agros99" xfId="254"/>
    <cellStyle name="عادي_consultprepostnatal" xfId="26"/>
    <cellStyle name="عادي_curative2000" xfId="22"/>
    <cellStyle name="عادي_Etablis" xfId="24"/>
    <cellStyle name="عادي_HOP2005" xfId="18"/>
    <cellStyle name="عادي_HOSPP99 2" xfId="43"/>
    <cellStyle name="عادي_pop-2002" xfId="13"/>
    <cellStyle name="عادي_pop-2002 2" xfId="8"/>
    <cellStyle name="عادي_sante1" xfId="3"/>
    <cellStyle name="عادي_sante1b" xfId="11"/>
    <cellStyle name="عادي_sante1b_Santé1b-07" xfId="30"/>
    <cellStyle name="عادي_SANTE2 3" xfId="25"/>
    <cellStyle name="عادي_SANTE3" xfId="10"/>
    <cellStyle name="عملة [0]_Book1" xfId="255"/>
    <cellStyle name="عملة_Book1" xfId="256"/>
    <cellStyle name="فاصلة [0]_Book1" xfId="257"/>
    <cellStyle name="فاصلة_Book1" xfId="258"/>
  </cellStyles>
  <dxfs count="0"/>
  <tableStyles count="0" defaultTableStyle="TableStyleMedium9" defaultPivotStyle="PivotStyleLight16"/>
  <colors>
    <mruColors>
      <color rgb="FFF9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8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Relationship Id="rId35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09-734E-B363-E05703F999B6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09-734E-B363-E05703F999B6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E09-734E-B363-E05703F999B6}"/>
            </c:ext>
          </c:extLst>
        </c:ser>
        <c:gapDepth val="0"/>
        <c:shape val="box"/>
        <c:axId val="32946432"/>
        <c:axId val="32960512"/>
        <c:axId val="0"/>
      </c:bar3DChart>
      <c:catAx>
        <c:axId val="3294643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2960512"/>
        <c:crosses val="autoZero"/>
        <c:lblAlgn val="ctr"/>
        <c:lblOffset val="100"/>
        <c:tickLblSkip val="2"/>
        <c:tickMarkSkip val="1"/>
      </c:catAx>
      <c:valAx>
        <c:axId val="329605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2946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83" footer="0.4921259845000038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B6-CE40-AB80-02E45191C122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0B6-CE40-AB80-02E45191C122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0B6-CE40-AB80-02E45191C122}"/>
            </c:ext>
          </c:extLst>
        </c:ser>
        <c:gapDepth val="0"/>
        <c:shape val="box"/>
        <c:axId val="33638272"/>
        <c:axId val="33639808"/>
        <c:axId val="0"/>
      </c:bar3DChart>
      <c:catAx>
        <c:axId val="3363827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639808"/>
        <c:crosses val="autoZero"/>
        <c:lblAlgn val="ctr"/>
        <c:lblOffset val="100"/>
        <c:tickLblSkip val="1"/>
        <c:tickMarkSkip val="1"/>
      </c:catAx>
      <c:valAx>
        <c:axId val="3363980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6382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83" footer="0.4921259845000038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[9]HOPITAUX!$C$48:$C$52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E5-D14F-BBBB-7E74945D8CFB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[9]HOPITAUX!$C$48:$C$52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6E5-D14F-BBBB-7E74945D8CFB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[9]HOPITAUX!$C$48:$C$52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6E5-D14F-BBBB-7E74945D8CFB}"/>
            </c:ext>
          </c:extLst>
        </c:ser>
        <c:gapDepth val="0"/>
        <c:shape val="box"/>
        <c:axId val="33556352"/>
        <c:axId val="33557888"/>
        <c:axId val="0"/>
      </c:bar3DChart>
      <c:catAx>
        <c:axId val="3355635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557888"/>
        <c:crosses val="autoZero"/>
        <c:lblAlgn val="ctr"/>
        <c:lblOffset val="100"/>
        <c:tickLblSkip val="2"/>
        <c:tickMarkSkip val="1"/>
      </c:catAx>
      <c:valAx>
        <c:axId val="335578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556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83" footer="0.4921259845000038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97-D944-ACEF-52F2CEC75FE0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97-D944-ACEF-52F2CEC75FE0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697-D944-ACEF-52F2CEC75FE0}"/>
            </c:ext>
          </c:extLst>
        </c:ser>
        <c:gapDepth val="0"/>
        <c:shape val="box"/>
        <c:axId val="33589120"/>
        <c:axId val="33590656"/>
        <c:axId val="0"/>
      </c:bar3DChart>
      <c:catAx>
        <c:axId val="3358912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590656"/>
        <c:crosses val="autoZero"/>
        <c:lblAlgn val="ctr"/>
        <c:lblOffset val="100"/>
        <c:tickLblSkip val="1"/>
        <c:tickMarkSkip val="1"/>
      </c:catAx>
      <c:valAx>
        <c:axId val="335906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589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83" footer="0.4921259845000038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E6-EA41-A909-E3CFFCDC2BB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E6-EA41-A909-E3CFFCDC2BB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EE6-EA41-A909-E3CFFCDC2BB4}"/>
            </c:ext>
          </c:extLst>
        </c:ser>
        <c:gapDepth val="0"/>
        <c:shape val="box"/>
        <c:axId val="33838976"/>
        <c:axId val="33840512"/>
        <c:axId val="0"/>
      </c:bar3DChart>
      <c:catAx>
        <c:axId val="3383897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840512"/>
        <c:crosses val="autoZero"/>
        <c:lblAlgn val="ctr"/>
        <c:lblOffset val="100"/>
        <c:tickLblSkip val="2"/>
        <c:tickMarkSkip val="1"/>
      </c:catAx>
      <c:valAx>
        <c:axId val="338405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838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94" footer="0.4921259845000039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7A7-3D4C-BF07-A88F5AD39E17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7A7-3D4C-BF07-A88F5AD39E17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7A7-3D4C-BF07-A88F5AD39E17}"/>
            </c:ext>
          </c:extLst>
        </c:ser>
        <c:gapDepth val="0"/>
        <c:shape val="box"/>
        <c:axId val="33888128"/>
        <c:axId val="33889664"/>
        <c:axId val="0"/>
      </c:bar3DChart>
      <c:catAx>
        <c:axId val="33888128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889664"/>
        <c:crosses val="autoZero"/>
        <c:lblAlgn val="ctr"/>
        <c:lblOffset val="100"/>
        <c:tickLblSkip val="1"/>
        <c:tickMarkSkip val="1"/>
      </c:catAx>
      <c:valAx>
        <c:axId val="338896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888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94" footer="0.49212598450000394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3FB-F14C-B720-5FCF1543B55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3FB-F14C-B720-5FCF1543B55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3FB-F14C-B720-5FCF1543B554}"/>
            </c:ext>
          </c:extLst>
        </c:ser>
        <c:gapDepth val="0"/>
        <c:shape val="box"/>
        <c:axId val="33937280"/>
        <c:axId val="33938816"/>
        <c:axId val="0"/>
      </c:bar3DChart>
      <c:catAx>
        <c:axId val="3393728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938816"/>
        <c:crosses val="autoZero"/>
        <c:lblAlgn val="ctr"/>
        <c:lblOffset val="100"/>
        <c:tickLblSkip val="2"/>
        <c:tickMarkSkip val="1"/>
      </c:catAx>
      <c:valAx>
        <c:axId val="3393881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93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94" footer="0.49212598450000394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55B-7248-88A9-023018DD18C3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55B-7248-88A9-023018DD18C3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55B-7248-88A9-023018DD18C3}"/>
            </c:ext>
          </c:extLst>
        </c:ser>
        <c:gapDepth val="0"/>
        <c:shape val="box"/>
        <c:axId val="33793920"/>
        <c:axId val="33795456"/>
        <c:axId val="0"/>
      </c:bar3DChart>
      <c:catAx>
        <c:axId val="3379392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795456"/>
        <c:crosses val="autoZero"/>
        <c:lblAlgn val="ctr"/>
        <c:lblOffset val="100"/>
        <c:tickLblSkip val="1"/>
        <c:tickMarkSkip val="1"/>
      </c:catAx>
      <c:valAx>
        <c:axId val="337954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7939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94" footer="0.49212598450000394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B8B-3D43-B2C8-1A1E03EBB7A5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B8B-3D43-B2C8-1A1E03EBB7A5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B8B-3D43-B2C8-1A1E03EBB7A5}"/>
            </c:ext>
          </c:extLst>
        </c:ser>
        <c:gapDepth val="0"/>
        <c:shape val="box"/>
        <c:axId val="33970048"/>
        <c:axId val="33971584"/>
        <c:axId val="0"/>
      </c:bar3DChart>
      <c:catAx>
        <c:axId val="33970048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971584"/>
        <c:crosses val="autoZero"/>
        <c:lblAlgn val="ctr"/>
        <c:lblOffset val="100"/>
        <c:tickLblSkip val="2"/>
        <c:tickMarkSkip val="1"/>
      </c:catAx>
      <c:valAx>
        <c:axId val="339715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970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94" footer="0.49212598450000394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2E2-1845-BBCE-E90144F13EFD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2E2-1845-BBCE-E90144F13EFD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2E2-1845-BBCE-E90144F13EFD}"/>
            </c:ext>
          </c:extLst>
        </c:ser>
        <c:gapDepth val="0"/>
        <c:shape val="box"/>
        <c:axId val="34006912"/>
        <c:axId val="34008448"/>
        <c:axId val="0"/>
      </c:bar3DChart>
      <c:catAx>
        <c:axId val="3400691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4008448"/>
        <c:crosses val="autoZero"/>
        <c:lblAlgn val="ctr"/>
        <c:lblOffset val="100"/>
        <c:tickLblSkip val="1"/>
        <c:tickMarkSkip val="1"/>
      </c:catAx>
      <c:valAx>
        <c:axId val="340084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4006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94" footer="0.49212598450000394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86-D342-BFA2-3508EC84F686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86-D342-BFA2-3508EC84F686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B86-D342-BFA2-3508EC84F686}"/>
            </c:ext>
          </c:extLst>
        </c:ser>
        <c:gapDepth val="0"/>
        <c:shape val="box"/>
        <c:axId val="34051968"/>
        <c:axId val="34053504"/>
        <c:axId val="0"/>
      </c:bar3DChart>
      <c:catAx>
        <c:axId val="34051968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4053504"/>
        <c:crosses val="autoZero"/>
        <c:lblAlgn val="ctr"/>
        <c:lblOffset val="100"/>
        <c:tickLblSkip val="2"/>
        <c:tickMarkSkip val="1"/>
      </c:catAx>
      <c:valAx>
        <c:axId val="3405350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40519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94" footer="0.49212598450000394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98-3E4C-9F36-FA55D7F71D8B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98-3E4C-9F36-FA55D7F71D8B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998-3E4C-9F36-FA55D7F71D8B}"/>
            </c:ext>
          </c:extLst>
        </c:ser>
        <c:gapDepth val="0"/>
        <c:shape val="box"/>
        <c:axId val="32086272"/>
        <c:axId val="32096256"/>
        <c:axId val="0"/>
      </c:bar3DChart>
      <c:catAx>
        <c:axId val="3208627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2096256"/>
        <c:crosses val="autoZero"/>
        <c:lblAlgn val="ctr"/>
        <c:lblOffset val="100"/>
        <c:tickLblSkip val="1"/>
        <c:tickMarkSkip val="1"/>
      </c:catAx>
      <c:valAx>
        <c:axId val="3209625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20862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83" footer="0.4921259845000038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54-BD4A-8F60-31935B7307A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754-BD4A-8F60-31935B7307A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754-BD4A-8F60-31935B7307A4}"/>
            </c:ext>
          </c:extLst>
        </c:ser>
        <c:gapDepth val="0"/>
        <c:shape val="box"/>
        <c:axId val="34162560"/>
        <c:axId val="34164096"/>
        <c:axId val="0"/>
      </c:bar3DChart>
      <c:catAx>
        <c:axId val="3416256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4164096"/>
        <c:crosses val="autoZero"/>
        <c:lblAlgn val="ctr"/>
        <c:lblOffset val="100"/>
        <c:tickLblSkip val="1"/>
        <c:tickMarkSkip val="1"/>
      </c:catAx>
      <c:valAx>
        <c:axId val="341640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41625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94" footer="0.49212598450000394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27E-CA4F-91E5-70DFF56ABC7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27E-CA4F-91E5-70DFF56ABC7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27E-CA4F-91E5-70DFF56ABC74}"/>
            </c:ext>
          </c:extLst>
        </c:ser>
        <c:gapDepth val="0"/>
        <c:shape val="box"/>
        <c:axId val="34207616"/>
        <c:axId val="34209152"/>
        <c:axId val="0"/>
      </c:bar3DChart>
      <c:catAx>
        <c:axId val="3420761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4209152"/>
        <c:crosses val="autoZero"/>
        <c:lblAlgn val="ctr"/>
        <c:lblOffset val="100"/>
        <c:tickLblSkip val="2"/>
        <c:tickMarkSkip val="1"/>
      </c:catAx>
      <c:valAx>
        <c:axId val="342091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42076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94" footer="0.4921259845000039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50-734B-8BFA-2DE320F8C1DF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850-734B-8BFA-2DE320F8C1DF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850-734B-8BFA-2DE320F8C1DF}"/>
            </c:ext>
          </c:extLst>
        </c:ser>
        <c:gapDepth val="0"/>
        <c:shape val="box"/>
        <c:axId val="34117504"/>
        <c:axId val="34119040"/>
        <c:axId val="0"/>
      </c:bar3DChart>
      <c:catAx>
        <c:axId val="34117504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4119040"/>
        <c:crosses val="autoZero"/>
        <c:lblAlgn val="ctr"/>
        <c:lblOffset val="100"/>
        <c:tickLblSkip val="1"/>
        <c:tickMarkSkip val="1"/>
      </c:catAx>
      <c:valAx>
        <c:axId val="341190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41175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94" footer="0.49212598450000394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20-4640-B906-3E7F9924118A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920-4640-B906-3E7F9924118A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920-4640-B906-3E7F9924118A}"/>
            </c:ext>
          </c:extLst>
        </c:ser>
        <c:gapDepth val="0"/>
        <c:shape val="box"/>
        <c:axId val="34375552"/>
        <c:axId val="34377088"/>
        <c:axId val="0"/>
      </c:bar3DChart>
      <c:catAx>
        <c:axId val="34375552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4377088"/>
        <c:crosses val="autoZero"/>
        <c:lblAlgn val="ctr"/>
        <c:lblOffset val="100"/>
        <c:tickLblSkip val="2"/>
        <c:tickMarkSkip val="1"/>
      </c:catAx>
      <c:valAx>
        <c:axId val="343770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43755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94" footer="0.49212598450000394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63-3944-9B8A-4432633F4B85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B63-3944-9B8A-4432633F4B85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B63-3944-9B8A-4432633F4B85}"/>
            </c:ext>
          </c:extLst>
        </c:ser>
        <c:gapDepth val="0"/>
        <c:shape val="box"/>
        <c:axId val="34219904"/>
        <c:axId val="34221440"/>
        <c:axId val="0"/>
      </c:bar3DChart>
      <c:catAx>
        <c:axId val="34219904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4221440"/>
        <c:crosses val="autoZero"/>
        <c:lblAlgn val="ctr"/>
        <c:lblOffset val="100"/>
        <c:tickLblSkip val="1"/>
        <c:tickMarkSkip val="1"/>
      </c:catAx>
      <c:valAx>
        <c:axId val="342214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4219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94" footer="0.4921259845000039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E1-9749-9BA2-353140F2E522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9E1-9749-9BA2-353140F2E522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9E1-9749-9BA2-353140F2E522}"/>
            </c:ext>
          </c:extLst>
        </c:ser>
        <c:gapDepth val="0"/>
        <c:shape val="box"/>
        <c:axId val="33310976"/>
        <c:axId val="33316864"/>
        <c:axId val="0"/>
      </c:bar3DChart>
      <c:catAx>
        <c:axId val="3331097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316864"/>
        <c:crosses val="autoZero"/>
        <c:lblAlgn val="ctr"/>
        <c:lblOffset val="100"/>
        <c:tickLblSkip val="2"/>
        <c:tickMarkSkip val="1"/>
      </c:catAx>
      <c:valAx>
        <c:axId val="333168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3109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83" footer="0.4921259845000038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63-4941-95B4-0B83A96E5C9B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E63-4941-95B4-0B83A96E5C9B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E63-4941-95B4-0B83A96E5C9B}"/>
            </c:ext>
          </c:extLst>
        </c:ser>
        <c:gapDepth val="0"/>
        <c:shape val="box"/>
        <c:axId val="33343744"/>
        <c:axId val="33226752"/>
        <c:axId val="0"/>
      </c:bar3DChart>
      <c:catAx>
        <c:axId val="33343744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226752"/>
        <c:crosses val="autoZero"/>
        <c:lblAlgn val="ctr"/>
        <c:lblOffset val="100"/>
        <c:tickLblSkip val="1"/>
        <c:tickMarkSkip val="1"/>
      </c:catAx>
      <c:valAx>
        <c:axId val="332267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3437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83" footer="0.4921259845000038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[8]HOPITAUX!$C$48:$C$52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C2-D643-85C3-854948AC34C1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[8]HOPITAUX!$C$48:$C$52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5C2-D643-85C3-854948AC34C1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[8]HOPITAUX!$C$48:$C$52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5C2-D643-85C3-854948AC34C1}"/>
            </c:ext>
          </c:extLst>
        </c:ser>
        <c:gapDepth val="0"/>
        <c:shape val="box"/>
        <c:axId val="33270016"/>
        <c:axId val="33280000"/>
        <c:axId val="0"/>
      </c:bar3DChart>
      <c:catAx>
        <c:axId val="33270016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280000"/>
        <c:crosses val="autoZero"/>
        <c:lblAlgn val="ctr"/>
        <c:lblOffset val="100"/>
        <c:tickLblSkip val="2"/>
        <c:tickMarkSkip val="1"/>
      </c:catAx>
      <c:valAx>
        <c:axId val="332800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2700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83" footer="0.4921259845000038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34-D145-A8C2-17C5AE8252FA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34-D145-A8C2-17C5AE8252FA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34-D145-A8C2-17C5AE8252FA}"/>
            </c:ext>
          </c:extLst>
        </c:ser>
        <c:gapDepth val="0"/>
        <c:shape val="box"/>
        <c:axId val="33442048"/>
        <c:axId val="33456128"/>
        <c:axId val="0"/>
      </c:bar3DChart>
      <c:catAx>
        <c:axId val="33442048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456128"/>
        <c:crosses val="autoZero"/>
        <c:lblAlgn val="ctr"/>
        <c:lblOffset val="100"/>
        <c:tickLblSkip val="1"/>
        <c:tickMarkSkip val="1"/>
      </c:catAx>
      <c:valAx>
        <c:axId val="334561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442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83" footer="0.4921259845000038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[8]HOPITAUX!$C$48:$C$52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C39-5343-9A1B-538BFEF8185E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[8]HOPITAUX!$C$48:$C$52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C39-5343-9A1B-538BFEF8185E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[8]HOPITAUX!$C$48:$C$52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C39-5343-9A1B-538BFEF8185E}"/>
            </c:ext>
          </c:extLst>
        </c:ser>
        <c:gapDepth val="0"/>
        <c:shape val="box"/>
        <c:axId val="33368320"/>
        <c:axId val="33370112"/>
        <c:axId val="0"/>
      </c:bar3DChart>
      <c:catAx>
        <c:axId val="33368320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370112"/>
        <c:crosses val="autoZero"/>
        <c:lblAlgn val="ctr"/>
        <c:lblOffset val="100"/>
        <c:tickLblSkip val="2"/>
        <c:tickMarkSkip val="1"/>
      </c:catAx>
      <c:valAx>
        <c:axId val="333701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368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83" footer="0.4921259845000038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4D1-3749-B094-0110AF190769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4D1-3749-B094-0110AF190769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4D1-3749-B094-0110AF190769}"/>
            </c:ext>
          </c:extLst>
        </c:ser>
        <c:gapDepth val="0"/>
        <c:shape val="box"/>
        <c:axId val="33405184"/>
        <c:axId val="33419264"/>
        <c:axId val="0"/>
      </c:bar3DChart>
      <c:catAx>
        <c:axId val="33405184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419264"/>
        <c:crosses val="autoZero"/>
        <c:lblAlgn val="ctr"/>
        <c:lblOffset val="100"/>
        <c:tickLblSkip val="1"/>
        <c:tickMarkSkip val="1"/>
      </c:catAx>
      <c:valAx>
        <c:axId val="334192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4051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83" footer="0.4921259845000038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view3D>
      <c:hPercent val="36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[9]HOPITAUX!$C$48:$C$52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15E-0F44-90D2-64381883808B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[9]HOPITAUX!$C$48:$C$52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15E-0F44-90D2-64381883808B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[9]HOPITAUX!$C$48:$C$52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15E-0F44-90D2-64381883808B}"/>
            </c:ext>
          </c:extLst>
        </c:ser>
        <c:gapDepth val="0"/>
        <c:shape val="box"/>
        <c:axId val="33519488"/>
        <c:axId val="33521024"/>
        <c:axId val="0"/>
      </c:bar3DChart>
      <c:catAx>
        <c:axId val="33519488"/>
        <c:scaling>
          <c:orientation val="minMax"/>
        </c:scaling>
        <c:axPos val="l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521024"/>
        <c:crosses val="autoZero"/>
        <c:lblAlgn val="ctr"/>
        <c:lblOffset val="100"/>
        <c:tickLblSkip val="2"/>
        <c:tickMarkSkip val="1"/>
      </c:catAx>
      <c:valAx>
        <c:axId val="335210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3519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383" footer="0.4921259845000038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50</xdr:row>
      <xdr:rowOff>0</xdr:rowOff>
    </xdr:from>
    <xdr:to>
      <xdr:col>4</xdr:col>
      <xdr:colOff>0</xdr:colOff>
      <xdr:row>50</xdr:row>
      <xdr:rowOff>0</xdr:rowOff>
    </xdr:to>
    <xdr:graphicFrame macro="">
      <xdr:nvGraphicFramePr>
        <xdr:cNvPr id="2" name="Chart 8">
          <a:extLst>
            <a:ext uri="{FF2B5EF4-FFF2-40B4-BE49-F238E27FC236}">
              <a16:creationId xmlns="" xmlns:a16="http://schemas.microsoft.com/office/drawing/2014/main" id="{00000000-0008-0000-2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50</xdr:row>
      <xdr:rowOff>0</xdr:rowOff>
    </xdr:from>
    <xdr:to>
      <xdr:col>4</xdr:col>
      <xdr:colOff>0</xdr:colOff>
      <xdr:row>50</xdr:row>
      <xdr:rowOff>0</xdr:rowOff>
    </xdr:to>
    <xdr:graphicFrame macro="">
      <xdr:nvGraphicFramePr>
        <xdr:cNvPr id="3" name="Chart 9">
          <a:extLst>
            <a:ext uri="{FF2B5EF4-FFF2-40B4-BE49-F238E27FC236}">
              <a16:creationId xmlns="" xmlns:a16="http://schemas.microsoft.com/office/drawing/2014/main" id="{00000000-0008-0000-2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50</xdr:row>
      <xdr:rowOff>0</xdr:rowOff>
    </xdr:from>
    <xdr:to>
      <xdr:col>4</xdr:col>
      <xdr:colOff>0</xdr:colOff>
      <xdr:row>50</xdr:row>
      <xdr:rowOff>0</xdr:rowOff>
    </xdr:to>
    <xdr:graphicFrame macro="">
      <xdr:nvGraphicFramePr>
        <xdr:cNvPr id="4" name="Chart 10">
          <a:extLst>
            <a:ext uri="{FF2B5EF4-FFF2-40B4-BE49-F238E27FC236}">
              <a16:creationId xmlns="" xmlns:a16="http://schemas.microsoft.com/office/drawing/2014/main" id="{00000000-0008-0000-2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50</xdr:row>
      <xdr:rowOff>0</xdr:rowOff>
    </xdr:from>
    <xdr:to>
      <xdr:col>4</xdr:col>
      <xdr:colOff>0</xdr:colOff>
      <xdr:row>50</xdr:row>
      <xdr:rowOff>0</xdr:rowOff>
    </xdr:to>
    <xdr:graphicFrame macro="">
      <xdr:nvGraphicFramePr>
        <xdr:cNvPr id="5" name="Chart 11">
          <a:extLst>
            <a:ext uri="{FF2B5EF4-FFF2-40B4-BE49-F238E27FC236}">
              <a16:creationId xmlns="" xmlns:a16="http://schemas.microsoft.com/office/drawing/2014/main" id="{00000000-0008-0000-2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50</xdr:row>
      <xdr:rowOff>0</xdr:rowOff>
    </xdr:from>
    <xdr:to>
      <xdr:col>4</xdr:col>
      <xdr:colOff>0</xdr:colOff>
      <xdr:row>50</xdr:row>
      <xdr:rowOff>0</xdr:rowOff>
    </xdr:to>
    <xdr:graphicFrame macro="">
      <xdr:nvGraphicFramePr>
        <xdr:cNvPr id="6" name="Chart 8">
          <a:extLst>
            <a:ext uri="{FF2B5EF4-FFF2-40B4-BE49-F238E27FC236}">
              <a16:creationId xmlns="" xmlns:a16="http://schemas.microsoft.com/office/drawing/2014/main" id="{00000000-0008-0000-2B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50</xdr:row>
      <xdr:rowOff>0</xdr:rowOff>
    </xdr:from>
    <xdr:to>
      <xdr:col>4</xdr:col>
      <xdr:colOff>0</xdr:colOff>
      <xdr:row>50</xdr:row>
      <xdr:rowOff>0</xdr:rowOff>
    </xdr:to>
    <xdr:graphicFrame macro="">
      <xdr:nvGraphicFramePr>
        <xdr:cNvPr id="7" name="Chart 9">
          <a:extLst>
            <a:ext uri="{FF2B5EF4-FFF2-40B4-BE49-F238E27FC236}">
              <a16:creationId xmlns="" xmlns:a16="http://schemas.microsoft.com/office/drawing/2014/main" id="{00000000-0008-0000-2B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50</xdr:row>
      <xdr:rowOff>0</xdr:rowOff>
    </xdr:from>
    <xdr:to>
      <xdr:col>4</xdr:col>
      <xdr:colOff>0</xdr:colOff>
      <xdr:row>50</xdr:row>
      <xdr:rowOff>0</xdr:rowOff>
    </xdr:to>
    <xdr:graphicFrame macro="">
      <xdr:nvGraphicFramePr>
        <xdr:cNvPr id="8" name="Chart 10">
          <a:extLst>
            <a:ext uri="{FF2B5EF4-FFF2-40B4-BE49-F238E27FC236}">
              <a16:creationId xmlns="" xmlns:a16="http://schemas.microsoft.com/office/drawing/2014/main" id="{00000000-0008-0000-2B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0</xdr:colOff>
      <xdr:row>50</xdr:row>
      <xdr:rowOff>0</xdr:rowOff>
    </xdr:from>
    <xdr:to>
      <xdr:col>4</xdr:col>
      <xdr:colOff>0</xdr:colOff>
      <xdr:row>50</xdr:row>
      <xdr:rowOff>0</xdr:rowOff>
    </xdr:to>
    <xdr:graphicFrame macro="">
      <xdr:nvGraphicFramePr>
        <xdr:cNvPr id="9" name="Chart 11">
          <a:extLst>
            <a:ext uri="{FF2B5EF4-FFF2-40B4-BE49-F238E27FC236}">
              <a16:creationId xmlns="" xmlns:a16="http://schemas.microsoft.com/office/drawing/2014/main" id="{00000000-0008-0000-2B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0</xdr:colOff>
      <xdr:row>50</xdr:row>
      <xdr:rowOff>0</xdr:rowOff>
    </xdr:from>
    <xdr:to>
      <xdr:col>4</xdr:col>
      <xdr:colOff>0</xdr:colOff>
      <xdr:row>50</xdr:row>
      <xdr:rowOff>0</xdr:rowOff>
    </xdr:to>
    <xdr:graphicFrame macro="">
      <xdr:nvGraphicFramePr>
        <xdr:cNvPr id="10" name="Chart 8">
          <a:extLst>
            <a:ext uri="{FF2B5EF4-FFF2-40B4-BE49-F238E27FC236}">
              <a16:creationId xmlns="" xmlns:a16="http://schemas.microsoft.com/office/drawing/2014/main" id="{00000000-0008-0000-2B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0</xdr:colOff>
      <xdr:row>50</xdr:row>
      <xdr:rowOff>0</xdr:rowOff>
    </xdr:from>
    <xdr:to>
      <xdr:col>4</xdr:col>
      <xdr:colOff>0</xdr:colOff>
      <xdr:row>50</xdr:row>
      <xdr:rowOff>0</xdr:rowOff>
    </xdr:to>
    <xdr:graphicFrame macro="">
      <xdr:nvGraphicFramePr>
        <xdr:cNvPr id="11" name="Chart 9">
          <a:extLst>
            <a:ext uri="{FF2B5EF4-FFF2-40B4-BE49-F238E27FC236}">
              <a16:creationId xmlns="" xmlns:a16="http://schemas.microsoft.com/office/drawing/2014/main" id="{00000000-0008-0000-2B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0</xdr:colOff>
      <xdr:row>50</xdr:row>
      <xdr:rowOff>0</xdr:rowOff>
    </xdr:from>
    <xdr:to>
      <xdr:col>4</xdr:col>
      <xdr:colOff>0</xdr:colOff>
      <xdr:row>50</xdr:row>
      <xdr:rowOff>0</xdr:rowOff>
    </xdr:to>
    <xdr:graphicFrame macro="">
      <xdr:nvGraphicFramePr>
        <xdr:cNvPr id="12" name="Chart 10">
          <a:extLst>
            <a:ext uri="{FF2B5EF4-FFF2-40B4-BE49-F238E27FC236}">
              <a16:creationId xmlns="" xmlns:a16="http://schemas.microsoft.com/office/drawing/2014/main" id="{00000000-0008-0000-2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0</xdr:colOff>
      <xdr:row>50</xdr:row>
      <xdr:rowOff>0</xdr:rowOff>
    </xdr:from>
    <xdr:to>
      <xdr:col>4</xdr:col>
      <xdr:colOff>0</xdr:colOff>
      <xdr:row>50</xdr:row>
      <xdr:rowOff>0</xdr:rowOff>
    </xdr:to>
    <xdr:graphicFrame macro="">
      <xdr:nvGraphicFramePr>
        <xdr:cNvPr id="13" name="Chart 11">
          <a:extLst>
            <a:ext uri="{FF2B5EF4-FFF2-40B4-BE49-F238E27FC236}">
              <a16:creationId xmlns="" xmlns:a16="http://schemas.microsoft.com/office/drawing/2014/main" id="{00000000-0008-0000-2B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0</xdr:colOff>
      <xdr:row>93</xdr:row>
      <xdr:rowOff>0</xdr:rowOff>
    </xdr:from>
    <xdr:to>
      <xdr:col>4</xdr:col>
      <xdr:colOff>0</xdr:colOff>
      <xdr:row>93</xdr:row>
      <xdr:rowOff>0</xdr:rowOff>
    </xdr:to>
    <xdr:graphicFrame macro="">
      <xdr:nvGraphicFramePr>
        <xdr:cNvPr id="14" name="Chart 8">
          <a:extLst>
            <a:ext uri="{FF2B5EF4-FFF2-40B4-BE49-F238E27FC236}">
              <a16:creationId xmlns="" xmlns:a16="http://schemas.microsoft.com/office/drawing/2014/main" id="{00000000-0008-0000-2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0</xdr:colOff>
      <xdr:row>93</xdr:row>
      <xdr:rowOff>0</xdr:rowOff>
    </xdr:from>
    <xdr:to>
      <xdr:col>4</xdr:col>
      <xdr:colOff>0</xdr:colOff>
      <xdr:row>93</xdr:row>
      <xdr:rowOff>0</xdr:rowOff>
    </xdr:to>
    <xdr:graphicFrame macro="">
      <xdr:nvGraphicFramePr>
        <xdr:cNvPr id="15" name="Chart 9">
          <a:extLst>
            <a:ext uri="{FF2B5EF4-FFF2-40B4-BE49-F238E27FC236}">
              <a16:creationId xmlns="" xmlns:a16="http://schemas.microsoft.com/office/drawing/2014/main" id="{00000000-0008-0000-2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0</xdr:colOff>
      <xdr:row>99</xdr:row>
      <xdr:rowOff>38100</xdr:rowOff>
    </xdr:from>
    <xdr:to>
      <xdr:col>4</xdr:col>
      <xdr:colOff>0</xdr:colOff>
      <xdr:row>99</xdr:row>
      <xdr:rowOff>38100</xdr:rowOff>
    </xdr:to>
    <xdr:graphicFrame macro="">
      <xdr:nvGraphicFramePr>
        <xdr:cNvPr id="16" name="Chart 10">
          <a:extLst>
            <a:ext uri="{FF2B5EF4-FFF2-40B4-BE49-F238E27FC236}">
              <a16:creationId xmlns="" xmlns:a16="http://schemas.microsoft.com/office/drawing/2014/main" id="{00000000-0008-0000-2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</xdr:col>
      <xdr:colOff>0</xdr:colOff>
      <xdr:row>99</xdr:row>
      <xdr:rowOff>38100</xdr:rowOff>
    </xdr:from>
    <xdr:to>
      <xdr:col>4</xdr:col>
      <xdr:colOff>0</xdr:colOff>
      <xdr:row>99</xdr:row>
      <xdr:rowOff>38100</xdr:rowOff>
    </xdr:to>
    <xdr:graphicFrame macro="">
      <xdr:nvGraphicFramePr>
        <xdr:cNvPr id="17" name="Chart 11">
          <a:extLst>
            <a:ext uri="{FF2B5EF4-FFF2-40B4-BE49-F238E27FC236}">
              <a16:creationId xmlns="" xmlns:a16="http://schemas.microsoft.com/office/drawing/2014/main" id="{00000000-0008-0000-2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0</xdr:colOff>
      <xdr:row>93</xdr:row>
      <xdr:rowOff>0</xdr:rowOff>
    </xdr:from>
    <xdr:to>
      <xdr:col>4</xdr:col>
      <xdr:colOff>0</xdr:colOff>
      <xdr:row>93</xdr:row>
      <xdr:rowOff>0</xdr:rowOff>
    </xdr:to>
    <xdr:graphicFrame macro="">
      <xdr:nvGraphicFramePr>
        <xdr:cNvPr id="18" name="Chart 8">
          <a:extLst>
            <a:ext uri="{FF2B5EF4-FFF2-40B4-BE49-F238E27FC236}">
              <a16:creationId xmlns="" xmlns:a16="http://schemas.microsoft.com/office/drawing/2014/main" id="{00000000-0008-0000-2C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</xdr:col>
      <xdr:colOff>0</xdr:colOff>
      <xdr:row>93</xdr:row>
      <xdr:rowOff>0</xdr:rowOff>
    </xdr:from>
    <xdr:to>
      <xdr:col>4</xdr:col>
      <xdr:colOff>0</xdr:colOff>
      <xdr:row>93</xdr:row>
      <xdr:rowOff>0</xdr:rowOff>
    </xdr:to>
    <xdr:graphicFrame macro="">
      <xdr:nvGraphicFramePr>
        <xdr:cNvPr id="19" name="Chart 9">
          <a:extLst>
            <a:ext uri="{FF2B5EF4-FFF2-40B4-BE49-F238E27FC236}">
              <a16:creationId xmlns="" xmlns:a16="http://schemas.microsoft.com/office/drawing/2014/main" id="{00000000-0008-0000-2C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4</xdr:col>
      <xdr:colOff>0</xdr:colOff>
      <xdr:row>99</xdr:row>
      <xdr:rowOff>38100</xdr:rowOff>
    </xdr:from>
    <xdr:to>
      <xdr:col>4</xdr:col>
      <xdr:colOff>0</xdr:colOff>
      <xdr:row>99</xdr:row>
      <xdr:rowOff>38100</xdr:rowOff>
    </xdr:to>
    <xdr:graphicFrame macro="">
      <xdr:nvGraphicFramePr>
        <xdr:cNvPr id="20" name="Chart 10">
          <a:extLst>
            <a:ext uri="{FF2B5EF4-FFF2-40B4-BE49-F238E27FC236}">
              <a16:creationId xmlns="" xmlns:a16="http://schemas.microsoft.com/office/drawing/2014/main" id="{00000000-0008-0000-2C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</xdr:col>
      <xdr:colOff>0</xdr:colOff>
      <xdr:row>99</xdr:row>
      <xdr:rowOff>38100</xdr:rowOff>
    </xdr:from>
    <xdr:to>
      <xdr:col>4</xdr:col>
      <xdr:colOff>0</xdr:colOff>
      <xdr:row>99</xdr:row>
      <xdr:rowOff>38100</xdr:rowOff>
    </xdr:to>
    <xdr:graphicFrame macro="">
      <xdr:nvGraphicFramePr>
        <xdr:cNvPr id="21" name="Chart 11">
          <a:extLst>
            <a:ext uri="{FF2B5EF4-FFF2-40B4-BE49-F238E27FC236}">
              <a16:creationId xmlns="" xmlns:a16="http://schemas.microsoft.com/office/drawing/2014/main" id="{00000000-0008-0000-2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</xdr:col>
      <xdr:colOff>0</xdr:colOff>
      <xdr:row>77</xdr:row>
      <xdr:rowOff>38100</xdr:rowOff>
    </xdr:from>
    <xdr:to>
      <xdr:col>4</xdr:col>
      <xdr:colOff>0</xdr:colOff>
      <xdr:row>77</xdr:row>
      <xdr:rowOff>38100</xdr:rowOff>
    </xdr:to>
    <xdr:graphicFrame macro="">
      <xdr:nvGraphicFramePr>
        <xdr:cNvPr id="22" name="Chart 8">
          <a:extLst>
            <a:ext uri="{FF2B5EF4-FFF2-40B4-BE49-F238E27FC236}">
              <a16:creationId xmlns="" xmlns:a16="http://schemas.microsoft.com/office/drawing/2014/main" id="{00000000-0008-0000-2C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0</xdr:colOff>
      <xdr:row>77</xdr:row>
      <xdr:rowOff>38100</xdr:rowOff>
    </xdr:from>
    <xdr:to>
      <xdr:col>4</xdr:col>
      <xdr:colOff>0</xdr:colOff>
      <xdr:row>77</xdr:row>
      <xdr:rowOff>38100</xdr:rowOff>
    </xdr:to>
    <xdr:graphicFrame macro="">
      <xdr:nvGraphicFramePr>
        <xdr:cNvPr id="23" name="Chart 9">
          <a:extLst>
            <a:ext uri="{FF2B5EF4-FFF2-40B4-BE49-F238E27FC236}">
              <a16:creationId xmlns="" xmlns:a16="http://schemas.microsoft.com/office/drawing/2014/main" id="{00000000-0008-0000-2C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0</xdr:colOff>
      <xdr:row>89</xdr:row>
      <xdr:rowOff>0</xdr:rowOff>
    </xdr:from>
    <xdr:to>
      <xdr:col>4</xdr:col>
      <xdr:colOff>0</xdr:colOff>
      <xdr:row>89</xdr:row>
      <xdr:rowOff>0</xdr:rowOff>
    </xdr:to>
    <xdr:graphicFrame macro="">
      <xdr:nvGraphicFramePr>
        <xdr:cNvPr id="24" name="Chart 10">
          <a:extLst>
            <a:ext uri="{FF2B5EF4-FFF2-40B4-BE49-F238E27FC236}">
              <a16:creationId xmlns="" xmlns:a16="http://schemas.microsoft.com/office/drawing/2014/main" id="{00000000-0008-0000-2C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4</xdr:col>
      <xdr:colOff>0</xdr:colOff>
      <xdr:row>89</xdr:row>
      <xdr:rowOff>0</xdr:rowOff>
    </xdr:from>
    <xdr:to>
      <xdr:col>4</xdr:col>
      <xdr:colOff>0</xdr:colOff>
      <xdr:row>89</xdr:row>
      <xdr:rowOff>0</xdr:rowOff>
    </xdr:to>
    <xdr:graphicFrame macro="">
      <xdr:nvGraphicFramePr>
        <xdr:cNvPr id="25" name="Chart 11">
          <a:extLst>
            <a:ext uri="{FF2B5EF4-FFF2-40B4-BE49-F238E27FC236}">
              <a16:creationId xmlns="" xmlns:a16="http://schemas.microsoft.com/office/drawing/2014/main" id="{00000000-0008-0000-2C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53</xdr:row>
      <xdr:rowOff>0</xdr:rowOff>
    </xdr:from>
    <xdr:to>
      <xdr:col>6</xdr:col>
      <xdr:colOff>85725</xdr:colOff>
      <xdr:row>53</xdr:row>
      <xdr:rowOff>209550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2D00-000002000000}"/>
            </a:ext>
          </a:extLst>
        </xdr:cNvPr>
        <xdr:cNvSpPr txBox="1">
          <a:spLocks noChangeArrowheads="1"/>
        </xdr:cNvSpPr>
      </xdr:nvSpPr>
      <xdr:spPr bwMode="auto">
        <a:xfrm>
          <a:off x="54102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53</xdr:row>
      <xdr:rowOff>0</xdr:rowOff>
    </xdr:from>
    <xdr:to>
      <xdr:col>6</xdr:col>
      <xdr:colOff>85725</xdr:colOff>
      <xdr:row>53</xdr:row>
      <xdr:rowOff>209550</xdr:rowOff>
    </xdr:to>
    <xdr:sp macro="" textlink="">
      <xdr:nvSpPr>
        <xdr:cNvPr id="3" name="Text Box 2">
          <a:extLst>
            <a:ext uri="{FF2B5EF4-FFF2-40B4-BE49-F238E27FC236}">
              <a16:creationId xmlns="" xmlns:a16="http://schemas.microsoft.com/office/drawing/2014/main" id="{00000000-0008-0000-2D00-000003000000}"/>
            </a:ext>
          </a:extLst>
        </xdr:cNvPr>
        <xdr:cNvSpPr txBox="1">
          <a:spLocks noChangeArrowheads="1"/>
        </xdr:cNvSpPr>
      </xdr:nvSpPr>
      <xdr:spPr bwMode="auto">
        <a:xfrm>
          <a:off x="54102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50</xdr:row>
      <xdr:rowOff>76200</xdr:rowOff>
    </xdr:from>
    <xdr:to>
      <xdr:col>8</xdr:col>
      <xdr:colOff>85725</xdr:colOff>
      <xdr:row>51</xdr:row>
      <xdr:rowOff>76200</xdr:rowOff>
    </xdr:to>
    <xdr:sp macro="" textlink="">
      <xdr:nvSpPr>
        <xdr:cNvPr id="4" name="Text Box 1">
          <a:extLst>
            <a:ext uri="{FF2B5EF4-FFF2-40B4-BE49-F238E27FC236}">
              <a16:creationId xmlns="" xmlns:a16="http://schemas.microsoft.com/office/drawing/2014/main" id="{00000000-0008-0000-2D00-000004000000}"/>
            </a:ext>
          </a:extLst>
        </xdr:cNvPr>
        <xdr:cNvSpPr txBox="1">
          <a:spLocks noChangeArrowheads="1"/>
        </xdr:cNvSpPr>
      </xdr:nvSpPr>
      <xdr:spPr bwMode="auto">
        <a:xfrm>
          <a:off x="6743700" y="104965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50</xdr:row>
      <xdr:rowOff>76200</xdr:rowOff>
    </xdr:from>
    <xdr:to>
      <xdr:col>8</xdr:col>
      <xdr:colOff>85725</xdr:colOff>
      <xdr:row>51</xdr:row>
      <xdr:rowOff>76200</xdr:rowOff>
    </xdr:to>
    <xdr:sp macro="" textlink="">
      <xdr:nvSpPr>
        <xdr:cNvPr id="5" name="Text Box 2">
          <a:extLst>
            <a:ext uri="{FF2B5EF4-FFF2-40B4-BE49-F238E27FC236}">
              <a16:creationId xmlns="" xmlns:a16="http://schemas.microsoft.com/office/drawing/2014/main" id="{00000000-0008-0000-2D00-000005000000}"/>
            </a:ext>
          </a:extLst>
        </xdr:cNvPr>
        <xdr:cNvSpPr txBox="1">
          <a:spLocks noChangeArrowheads="1"/>
        </xdr:cNvSpPr>
      </xdr:nvSpPr>
      <xdr:spPr bwMode="auto">
        <a:xfrm>
          <a:off x="6743700" y="104965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53</xdr:row>
      <xdr:rowOff>0</xdr:rowOff>
    </xdr:from>
    <xdr:to>
      <xdr:col>6</xdr:col>
      <xdr:colOff>85725</xdr:colOff>
      <xdr:row>53</xdr:row>
      <xdr:rowOff>209550</xdr:rowOff>
    </xdr:to>
    <xdr:sp macro="" textlink="">
      <xdr:nvSpPr>
        <xdr:cNvPr id="6" name="Text Box 1">
          <a:extLst>
            <a:ext uri="{FF2B5EF4-FFF2-40B4-BE49-F238E27FC236}">
              <a16:creationId xmlns="" xmlns:a16="http://schemas.microsoft.com/office/drawing/2014/main" id="{00000000-0008-0000-2D00-000006000000}"/>
            </a:ext>
          </a:extLst>
        </xdr:cNvPr>
        <xdr:cNvSpPr txBox="1">
          <a:spLocks noChangeArrowheads="1"/>
        </xdr:cNvSpPr>
      </xdr:nvSpPr>
      <xdr:spPr bwMode="auto">
        <a:xfrm>
          <a:off x="54102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53</xdr:row>
      <xdr:rowOff>0</xdr:rowOff>
    </xdr:from>
    <xdr:to>
      <xdr:col>6</xdr:col>
      <xdr:colOff>85725</xdr:colOff>
      <xdr:row>53</xdr:row>
      <xdr:rowOff>209550</xdr:rowOff>
    </xdr:to>
    <xdr:sp macro="" textlink="">
      <xdr:nvSpPr>
        <xdr:cNvPr id="7" name="Text Box 2">
          <a:extLst>
            <a:ext uri="{FF2B5EF4-FFF2-40B4-BE49-F238E27FC236}">
              <a16:creationId xmlns="" xmlns:a16="http://schemas.microsoft.com/office/drawing/2014/main" id="{00000000-0008-0000-2D00-000007000000}"/>
            </a:ext>
          </a:extLst>
        </xdr:cNvPr>
        <xdr:cNvSpPr txBox="1">
          <a:spLocks noChangeArrowheads="1"/>
        </xdr:cNvSpPr>
      </xdr:nvSpPr>
      <xdr:spPr bwMode="auto">
        <a:xfrm>
          <a:off x="54102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52</xdr:row>
      <xdr:rowOff>76200</xdr:rowOff>
    </xdr:from>
    <xdr:to>
      <xdr:col>8</xdr:col>
      <xdr:colOff>85725</xdr:colOff>
      <xdr:row>53</xdr:row>
      <xdr:rowOff>76200</xdr:rowOff>
    </xdr:to>
    <xdr:sp macro="" textlink="">
      <xdr:nvSpPr>
        <xdr:cNvPr id="8" name="Text Box 1">
          <a:extLst>
            <a:ext uri="{FF2B5EF4-FFF2-40B4-BE49-F238E27FC236}">
              <a16:creationId xmlns="" xmlns:a16="http://schemas.microsoft.com/office/drawing/2014/main" id="{00000000-0008-0000-2D00-000008000000}"/>
            </a:ext>
          </a:extLst>
        </xdr:cNvPr>
        <xdr:cNvSpPr txBox="1">
          <a:spLocks noChangeArrowheads="1"/>
        </xdr:cNvSpPr>
      </xdr:nvSpPr>
      <xdr:spPr bwMode="auto">
        <a:xfrm>
          <a:off x="6743700" y="10915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52</xdr:row>
      <xdr:rowOff>76200</xdr:rowOff>
    </xdr:from>
    <xdr:to>
      <xdr:col>8</xdr:col>
      <xdr:colOff>85725</xdr:colOff>
      <xdr:row>53</xdr:row>
      <xdr:rowOff>76200</xdr:rowOff>
    </xdr:to>
    <xdr:sp macro="" textlink="">
      <xdr:nvSpPr>
        <xdr:cNvPr id="9" name="Text Box 2">
          <a:extLst>
            <a:ext uri="{FF2B5EF4-FFF2-40B4-BE49-F238E27FC236}">
              <a16:creationId xmlns="" xmlns:a16="http://schemas.microsoft.com/office/drawing/2014/main" id="{00000000-0008-0000-2D00-000009000000}"/>
            </a:ext>
          </a:extLst>
        </xdr:cNvPr>
        <xdr:cNvSpPr txBox="1">
          <a:spLocks noChangeArrowheads="1"/>
        </xdr:cNvSpPr>
      </xdr:nvSpPr>
      <xdr:spPr bwMode="auto">
        <a:xfrm>
          <a:off x="6743700" y="10915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53</xdr:row>
      <xdr:rowOff>0</xdr:rowOff>
    </xdr:from>
    <xdr:to>
      <xdr:col>6</xdr:col>
      <xdr:colOff>85725</xdr:colOff>
      <xdr:row>53</xdr:row>
      <xdr:rowOff>209550</xdr:rowOff>
    </xdr:to>
    <xdr:sp macro="" textlink="">
      <xdr:nvSpPr>
        <xdr:cNvPr id="10" name="Text Box 1">
          <a:extLst>
            <a:ext uri="{FF2B5EF4-FFF2-40B4-BE49-F238E27FC236}">
              <a16:creationId xmlns="" xmlns:a16="http://schemas.microsoft.com/office/drawing/2014/main" id="{00000000-0008-0000-2D00-00000A000000}"/>
            </a:ext>
          </a:extLst>
        </xdr:cNvPr>
        <xdr:cNvSpPr txBox="1">
          <a:spLocks noChangeArrowheads="1"/>
        </xdr:cNvSpPr>
      </xdr:nvSpPr>
      <xdr:spPr bwMode="auto">
        <a:xfrm>
          <a:off x="54102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53</xdr:row>
      <xdr:rowOff>0</xdr:rowOff>
    </xdr:from>
    <xdr:to>
      <xdr:col>6</xdr:col>
      <xdr:colOff>85725</xdr:colOff>
      <xdr:row>53</xdr:row>
      <xdr:rowOff>209550</xdr:rowOff>
    </xdr:to>
    <xdr:sp macro="" textlink="">
      <xdr:nvSpPr>
        <xdr:cNvPr id="11" name="Text Box 2">
          <a:extLst>
            <a:ext uri="{FF2B5EF4-FFF2-40B4-BE49-F238E27FC236}">
              <a16:creationId xmlns="" xmlns:a16="http://schemas.microsoft.com/office/drawing/2014/main" id="{00000000-0008-0000-2D00-00000B000000}"/>
            </a:ext>
          </a:extLst>
        </xdr:cNvPr>
        <xdr:cNvSpPr txBox="1">
          <a:spLocks noChangeArrowheads="1"/>
        </xdr:cNvSpPr>
      </xdr:nvSpPr>
      <xdr:spPr bwMode="auto">
        <a:xfrm>
          <a:off x="54102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51</xdr:row>
      <xdr:rowOff>76200</xdr:rowOff>
    </xdr:from>
    <xdr:to>
      <xdr:col>8</xdr:col>
      <xdr:colOff>85725</xdr:colOff>
      <xdr:row>52</xdr:row>
      <xdr:rowOff>76200</xdr:rowOff>
    </xdr:to>
    <xdr:sp macro="" textlink="">
      <xdr:nvSpPr>
        <xdr:cNvPr id="12" name="Text Box 1">
          <a:extLst>
            <a:ext uri="{FF2B5EF4-FFF2-40B4-BE49-F238E27FC236}">
              <a16:creationId xmlns="" xmlns:a16="http://schemas.microsoft.com/office/drawing/2014/main" id="{00000000-0008-0000-2D00-00000C000000}"/>
            </a:ext>
          </a:extLst>
        </xdr:cNvPr>
        <xdr:cNvSpPr txBox="1">
          <a:spLocks noChangeArrowheads="1"/>
        </xdr:cNvSpPr>
      </xdr:nvSpPr>
      <xdr:spPr bwMode="auto">
        <a:xfrm>
          <a:off x="6743700" y="107061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51</xdr:row>
      <xdr:rowOff>76200</xdr:rowOff>
    </xdr:from>
    <xdr:to>
      <xdr:col>8</xdr:col>
      <xdr:colOff>85725</xdr:colOff>
      <xdr:row>52</xdr:row>
      <xdr:rowOff>76200</xdr:rowOff>
    </xdr:to>
    <xdr:sp macro="" textlink="">
      <xdr:nvSpPr>
        <xdr:cNvPr id="13" name="Text Box 2">
          <a:extLst>
            <a:ext uri="{FF2B5EF4-FFF2-40B4-BE49-F238E27FC236}">
              <a16:creationId xmlns="" xmlns:a16="http://schemas.microsoft.com/office/drawing/2014/main" id="{00000000-0008-0000-2D00-00000D000000}"/>
            </a:ext>
          </a:extLst>
        </xdr:cNvPr>
        <xdr:cNvSpPr txBox="1">
          <a:spLocks noChangeArrowheads="1"/>
        </xdr:cNvSpPr>
      </xdr:nvSpPr>
      <xdr:spPr bwMode="auto">
        <a:xfrm>
          <a:off x="6743700" y="107061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52</xdr:row>
      <xdr:rowOff>76200</xdr:rowOff>
    </xdr:from>
    <xdr:to>
      <xdr:col>8</xdr:col>
      <xdr:colOff>85725</xdr:colOff>
      <xdr:row>53</xdr:row>
      <xdr:rowOff>76200</xdr:rowOff>
    </xdr:to>
    <xdr:sp macro="" textlink="">
      <xdr:nvSpPr>
        <xdr:cNvPr id="14" name="Text Box 1">
          <a:extLst>
            <a:ext uri="{FF2B5EF4-FFF2-40B4-BE49-F238E27FC236}">
              <a16:creationId xmlns="" xmlns:a16="http://schemas.microsoft.com/office/drawing/2014/main" id="{00000000-0008-0000-2D00-00000E000000}"/>
            </a:ext>
          </a:extLst>
        </xdr:cNvPr>
        <xdr:cNvSpPr txBox="1">
          <a:spLocks noChangeArrowheads="1"/>
        </xdr:cNvSpPr>
      </xdr:nvSpPr>
      <xdr:spPr bwMode="auto">
        <a:xfrm>
          <a:off x="6743700" y="10915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52</xdr:row>
      <xdr:rowOff>76200</xdr:rowOff>
    </xdr:from>
    <xdr:to>
      <xdr:col>8</xdr:col>
      <xdr:colOff>85725</xdr:colOff>
      <xdr:row>53</xdr:row>
      <xdr:rowOff>76200</xdr:rowOff>
    </xdr:to>
    <xdr:sp macro="" textlink="">
      <xdr:nvSpPr>
        <xdr:cNvPr id="15" name="Text Box 2">
          <a:extLst>
            <a:ext uri="{FF2B5EF4-FFF2-40B4-BE49-F238E27FC236}">
              <a16:creationId xmlns="" xmlns:a16="http://schemas.microsoft.com/office/drawing/2014/main" id="{00000000-0008-0000-2D00-00000F000000}"/>
            </a:ext>
          </a:extLst>
        </xdr:cNvPr>
        <xdr:cNvSpPr txBox="1">
          <a:spLocks noChangeArrowheads="1"/>
        </xdr:cNvSpPr>
      </xdr:nvSpPr>
      <xdr:spPr bwMode="auto">
        <a:xfrm>
          <a:off x="6743700" y="10915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53</xdr:row>
      <xdr:rowOff>0</xdr:rowOff>
    </xdr:from>
    <xdr:to>
      <xdr:col>6</xdr:col>
      <xdr:colOff>85725</xdr:colOff>
      <xdr:row>53</xdr:row>
      <xdr:rowOff>209550</xdr:rowOff>
    </xdr:to>
    <xdr:sp macro="" textlink="">
      <xdr:nvSpPr>
        <xdr:cNvPr id="16" name="Text Box 1">
          <a:extLst>
            <a:ext uri="{FF2B5EF4-FFF2-40B4-BE49-F238E27FC236}">
              <a16:creationId xmlns="" xmlns:a16="http://schemas.microsoft.com/office/drawing/2014/main" id="{00000000-0008-0000-2D00-000010000000}"/>
            </a:ext>
          </a:extLst>
        </xdr:cNvPr>
        <xdr:cNvSpPr txBox="1">
          <a:spLocks noChangeArrowheads="1"/>
        </xdr:cNvSpPr>
      </xdr:nvSpPr>
      <xdr:spPr bwMode="auto">
        <a:xfrm>
          <a:off x="54102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53</xdr:row>
      <xdr:rowOff>0</xdr:rowOff>
    </xdr:from>
    <xdr:to>
      <xdr:col>6</xdr:col>
      <xdr:colOff>85725</xdr:colOff>
      <xdr:row>53</xdr:row>
      <xdr:rowOff>209550</xdr:rowOff>
    </xdr:to>
    <xdr:sp macro="" textlink="">
      <xdr:nvSpPr>
        <xdr:cNvPr id="17" name="Text Box 2">
          <a:extLst>
            <a:ext uri="{FF2B5EF4-FFF2-40B4-BE49-F238E27FC236}">
              <a16:creationId xmlns="" xmlns:a16="http://schemas.microsoft.com/office/drawing/2014/main" id="{00000000-0008-0000-2D00-000011000000}"/>
            </a:ext>
          </a:extLst>
        </xdr:cNvPr>
        <xdr:cNvSpPr txBox="1">
          <a:spLocks noChangeArrowheads="1"/>
        </xdr:cNvSpPr>
      </xdr:nvSpPr>
      <xdr:spPr bwMode="auto">
        <a:xfrm>
          <a:off x="54102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20</xdr:row>
      <xdr:rowOff>85725</xdr:rowOff>
    </xdr:from>
    <xdr:to>
      <xdr:col>4</xdr:col>
      <xdr:colOff>85725</xdr:colOff>
      <xdr:row>21</xdr:row>
      <xdr:rowOff>104775</xdr:rowOff>
    </xdr:to>
    <xdr:sp macro="" textlink="">
      <xdr:nvSpPr>
        <xdr:cNvPr id="18" name="Text Box 1">
          <a:extLst>
            <a:ext uri="{FF2B5EF4-FFF2-40B4-BE49-F238E27FC236}">
              <a16:creationId xmlns="" xmlns:a16="http://schemas.microsoft.com/office/drawing/2014/main" id="{00000000-0008-0000-2D00-000012000000}"/>
            </a:ext>
          </a:extLst>
        </xdr:cNvPr>
        <xdr:cNvSpPr txBox="1">
          <a:spLocks noChangeArrowheads="1"/>
        </xdr:cNvSpPr>
      </xdr:nvSpPr>
      <xdr:spPr bwMode="auto">
        <a:xfrm>
          <a:off x="4171950" y="42195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20</xdr:row>
      <xdr:rowOff>85725</xdr:rowOff>
    </xdr:from>
    <xdr:to>
      <xdr:col>4</xdr:col>
      <xdr:colOff>85725</xdr:colOff>
      <xdr:row>21</xdr:row>
      <xdr:rowOff>104775</xdr:rowOff>
    </xdr:to>
    <xdr:sp macro="" textlink="">
      <xdr:nvSpPr>
        <xdr:cNvPr id="19" name="Text Box 2">
          <a:extLst>
            <a:ext uri="{FF2B5EF4-FFF2-40B4-BE49-F238E27FC236}">
              <a16:creationId xmlns="" xmlns:a16="http://schemas.microsoft.com/office/drawing/2014/main" id="{00000000-0008-0000-2D00-000013000000}"/>
            </a:ext>
          </a:extLst>
        </xdr:cNvPr>
        <xdr:cNvSpPr txBox="1">
          <a:spLocks noChangeArrowheads="1"/>
        </xdr:cNvSpPr>
      </xdr:nvSpPr>
      <xdr:spPr bwMode="auto">
        <a:xfrm>
          <a:off x="4171950" y="42195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</xdr:row>
      <xdr:rowOff>85725</xdr:rowOff>
    </xdr:from>
    <xdr:to>
      <xdr:col>4</xdr:col>
      <xdr:colOff>85725</xdr:colOff>
      <xdr:row>22</xdr:row>
      <xdr:rowOff>104775</xdr:rowOff>
    </xdr:to>
    <xdr:sp macro="" textlink="">
      <xdr:nvSpPr>
        <xdr:cNvPr id="20" name="Text Box 1">
          <a:extLst>
            <a:ext uri="{FF2B5EF4-FFF2-40B4-BE49-F238E27FC236}">
              <a16:creationId xmlns="" xmlns:a16="http://schemas.microsoft.com/office/drawing/2014/main" id="{00000000-0008-0000-2D00-000014000000}"/>
            </a:ext>
          </a:extLst>
        </xdr:cNvPr>
        <xdr:cNvSpPr txBox="1">
          <a:spLocks noChangeArrowheads="1"/>
        </xdr:cNvSpPr>
      </xdr:nvSpPr>
      <xdr:spPr bwMode="auto">
        <a:xfrm>
          <a:off x="417195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</xdr:row>
      <xdr:rowOff>85725</xdr:rowOff>
    </xdr:from>
    <xdr:to>
      <xdr:col>4</xdr:col>
      <xdr:colOff>85725</xdr:colOff>
      <xdr:row>22</xdr:row>
      <xdr:rowOff>104775</xdr:rowOff>
    </xdr:to>
    <xdr:sp macro="" textlink="">
      <xdr:nvSpPr>
        <xdr:cNvPr id="21" name="Text Box 2">
          <a:extLst>
            <a:ext uri="{FF2B5EF4-FFF2-40B4-BE49-F238E27FC236}">
              <a16:creationId xmlns="" xmlns:a16="http://schemas.microsoft.com/office/drawing/2014/main" id="{00000000-0008-0000-2D00-000015000000}"/>
            </a:ext>
          </a:extLst>
        </xdr:cNvPr>
        <xdr:cNvSpPr txBox="1">
          <a:spLocks noChangeArrowheads="1"/>
        </xdr:cNvSpPr>
      </xdr:nvSpPr>
      <xdr:spPr bwMode="auto">
        <a:xfrm>
          <a:off x="417195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</xdr:row>
      <xdr:rowOff>85725</xdr:rowOff>
    </xdr:from>
    <xdr:to>
      <xdr:col>4</xdr:col>
      <xdr:colOff>85725</xdr:colOff>
      <xdr:row>22</xdr:row>
      <xdr:rowOff>104775</xdr:rowOff>
    </xdr:to>
    <xdr:sp macro="" textlink="">
      <xdr:nvSpPr>
        <xdr:cNvPr id="22" name="Text Box 1">
          <a:extLst>
            <a:ext uri="{FF2B5EF4-FFF2-40B4-BE49-F238E27FC236}">
              <a16:creationId xmlns="" xmlns:a16="http://schemas.microsoft.com/office/drawing/2014/main" id="{00000000-0008-0000-2D00-000016000000}"/>
            </a:ext>
          </a:extLst>
        </xdr:cNvPr>
        <xdr:cNvSpPr txBox="1">
          <a:spLocks noChangeArrowheads="1"/>
        </xdr:cNvSpPr>
      </xdr:nvSpPr>
      <xdr:spPr bwMode="auto">
        <a:xfrm>
          <a:off x="417195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</xdr:row>
      <xdr:rowOff>85725</xdr:rowOff>
    </xdr:from>
    <xdr:to>
      <xdr:col>4</xdr:col>
      <xdr:colOff>85725</xdr:colOff>
      <xdr:row>22</xdr:row>
      <xdr:rowOff>104775</xdr:rowOff>
    </xdr:to>
    <xdr:sp macro="" textlink="">
      <xdr:nvSpPr>
        <xdr:cNvPr id="23" name="Text Box 2">
          <a:extLst>
            <a:ext uri="{FF2B5EF4-FFF2-40B4-BE49-F238E27FC236}">
              <a16:creationId xmlns="" xmlns:a16="http://schemas.microsoft.com/office/drawing/2014/main" id="{00000000-0008-0000-2D00-000017000000}"/>
            </a:ext>
          </a:extLst>
        </xdr:cNvPr>
        <xdr:cNvSpPr txBox="1">
          <a:spLocks noChangeArrowheads="1"/>
        </xdr:cNvSpPr>
      </xdr:nvSpPr>
      <xdr:spPr bwMode="auto">
        <a:xfrm>
          <a:off x="417195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22</xdr:row>
      <xdr:rowOff>85725</xdr:rowOff>
    </xdr:from>
    <xdr:to>
      <xdr:col>4</xdr:col>
      <xdr:colOff>85725</xdr:colOff>
      <xdr:row>23</xdr:row>
      <xdr:rowOff>95250</xdr:rowOff>
    </xdr:to>
    <xdr:sp macro="" textlink="">
      <xdr:nvSpPr>
        <xdr:cNvPr id="24" name="Text Box 1">
          <a:extLst>
            <a:ext uri="{FF2B5EF4-FFF2-40B4-BE49-F238E27FC236}">
              <a16:creationId xmlns="" xmlns:a16="http://schemas.microsoft.com/office/drawing/2014/main" id="{00000000-0008-0000-2D00-000018000000}"/>
            </a:ext>
          </a:extLst>
        </xdr:cNvPr>
        <xdr:cNvSpPr txBox="1">
          <a:spLocks noChangeArrowheads="1"/>
        </xdr:cNvSpPr>
      </xdr:nvSpPr>
      <xdr:spPr bwMode="auto">
        <a:xfrm>
          <a:off x="4171950" y="4638675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22</xdr:row>
      <xdr:rowOff>85725</xdr:rowOff>
    </xdr:from>
    <xdr:to>
      <xdr:col>4</xdr:col>
      <xdr:colOff>85725</xdr:colOff>
      <xdr:row>23</xdr:row>
      <xdr:rowOff>95250</xdr:rowOff>
    </xdr:to>
    <xdr:sp macro="" textlink="">
      <xdr:nvSpPr>
        <xdr:cNvPr id="25" name="Text Box 2">
          <a:extLst>
            <a:ext uri="{FF2B5EF4-FFF2-40B4-BE49-F238E27FC236}">
              <a16:creationId xmlns="" xmlns:a16="http://schemas.microsoft.com/office/drawing/2014/main" id="{00000000-0008-0000-2D00-000019000000}"/>
            </a:ext>
          </a:extLst>
        </xdr:cNvPr>
        <xdr:cNvSpPr txBox="1">
          <a:spLocks noChangeArrowheads="1"/>
        </xdr:cNvSpPr>
      </xdr:nvSpPr>
      <xdr:spPr bwMode="auto">
        <a:xfrm>
          <a:off x="4171950" y="4638675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</xdr:row>
      <xdr:rowOff>85725</xdr:rowOff>
    </xdr:from>
    <xdr:to>
      <xdr:col>4</xdr:col>
      <xdr:colOff>85725</xdr:colOff>
      <xdr:row>22</xdr:row>
      <xdr:rowOff>104775</xdr:rowOff>
    </xdr:to>
    <xdr:sp macro="" textlink="">
      <xdr:nvSpPr>
        <xdr:cNvPr id="26" name="Text Box 1">
          <a:extLst>
            <a:ext uri="{FF2B5EF4-FFF2-40B4-BE49-F238E27FC236}">
              <a16:creationId xmlns="" xmlns:a16="http://schemas.microsoft.com/office/drawing/2014/main" id="{00000000-0008-0000-2D00-00001A000000}"/>
            </a:ext>
          </a:extLst>
        </xdr:cNvPr>
        <xdr:cNvSpPr txBox="1">
          <a:spLocks noChangeArrowheads="1"/>
        </xdr:cNvSpPr>
      </xdr:nvSpPr>
      <xdr:spPr bwMode="auto">
        <a:xfrm>
          <a:off x="417195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</xdr:row>
      <xdr:rowOff>85725</xdr:rowOff>
    </xdr:from>
    <xdr:to>
      <xdr:col>4</xdr:col>
      <xdr:colOff>85725</xdr:colOff>
      <xdr:row>22</xdr:row>
      <xdr:rowOff>104775</xdr:rowOff>
    </xdr:to>
    <xdr:sp macro="" textlink="">
      <xdr:nvSpPr>
        <xdr:cNvPr id="27" name="Text Box 2">
          <a:extLst>
            <a:ext uri="{FF2B5EF4-FFF2-40B4-BE49-F238E27FC236}">
              <a16:creationId xmlns="" xmlns:a16="http://schemas.microsoft.com/office/drawing/2014/main" id="{00000000-0008-0000-2D00-00001B000000}"/>
            </a:ext>
          </a:extLst>
        </xdr:cNvPr>
        <xdr:cNvSpPr txBox="1">
          <a:spLocks noChangeArrowheads="1"/>
        </xdr:cNvSpPr>
      </xdr:nvSpPr>
      <xdr:spPr bwMode="auto">
        <a:xfrm>
          <a:off x="417195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22</xdr:row>
      <xdr:rowOff>85725</xdr:rowOff>
    </xdr:from>
    <xdr:to>
      <xdr:col>4</xdr:col>
      <xdr:colOff>85725</xdr:colOff>
      <xdr:row>23</xdr:row>
      <xdr:rowOff>95250</xdr:rowOff>
    </xdr:to>
    <xdr:sp macro="" textlink="">
      <xdr:nvSpPr>
        <xdr:cNvPr id="28" name="Text Box 1">
          <a:extLst>
            <a:ext uri="{FF2B5EF4-FFF2-40B4-BE49-F238E27FC236}">
              <a16:creationId xmlns="" xmlns:a16="http://schemas.microsoft.com/office/drawing/2014/main" id="{00000000-0008-0000-2D00-00001C000000}"/>
            </a:ext>
          </a:extLst>
        </xdr:cNvPr>
        <xdr:cNvSpPr txBox="1">
          <a:spLocks noChangeArrowheads="1"/>
        </xdr:cNvSpPr>
      </xdr:nvSpPr>
      <xdr:spPr bwMode="auto">
        <a:xfrm>
          <a:off x="4171950" y="4638675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22</xdr:row>
      <xdr:rowOff>85725</xdr:rowOff>
    </xdr:from>
    <xdr:to>
      <xdr:col>4</xdr:col>
      <xdr:colOff>85725</xdr:colOff>
      <xdr:row>23</xdr:row>
      <xdr:rowOff>95250</xdr:rowOff>
    </xdr:to>
    <xdr:sp macro="" textlink="">
      <xdr:nvSpPr>
        <xdr:cNvPr id="29" name="Text Box 2">
          <a:extLst>
            <a:ext uri="{FF2B5EF4-FFF2-40B4-BE49-F238E27FC236}">
              <a16:creationId xmlns="" xmlns:a16="http://schemas.microsoft.com/office/drawing/2014/main" id="{00000000-0008-0000-2D00-00001D000000}"/>
            </a:ext>
          </a:extLst>
        </xdr:cNvPr>
        <xdr:cNvSpPr txBox="1">
          <a:spLocks noChangeArrowheads="1"/>
        </xdr:cNvSpPr>
      </xdr:nvSpPr>
      <xdr:spPr bwMode="auto">
        <a:xfrm>
          <a:off x="4171950" y="4638675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22</xdr:row>
      <xdr:rowOff>85725</xdr:rowOff>
    </xdr:from>
    <xdr:to>
      <xdr:col>4</xdr:col>
      <xdr:colOff>85725</xdr:colOff>
      <xdr:row>23</xdr:row>
      <xdr:rowOff>104775</xdr:rowOff>
    </xdr:to>
    <xdr:sp macro="" textlink="">
      <xdr:nvSpPr>
        <xdr:cNvPr id="30" name="Text Box 1">
          <a:extLst>
            <a:ext uri="{FF2B5EF4-FFF2-40B4-BE49-F238E27FC236}">
              <a16:creationId xmlns="" xmlns:a16="http://schemas.microsoft.com/office/drawing/2014/main" id="{00000000-0008-0000-2D00-00001E000000}"/>
            </a:ext>
          </a:extLst>
        </xdr:cNvPr>
        <xdr:cNvSpPr txBox="1">
          <a:spLocks noChangeArrowheads="1"/>
        </xdr:cNvSpPr>
      </xdr:nvSpPr>
      <xdr:spPr bwMode="auto">
        <a:xfrm>
          <a:off x="4171950" y="46386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22</xdr:row>
      <xdr:rowOff>85725</xdr:rowOff>
    </xdr:from>
    <xdr:to>
      <xdr:col>4</xdr:col>
      <xdr:colOff>85725</xdr:colOff>
      <xdr:row>23</xdr:row>
      <xdr:rowOff>104775</xdr:rowOff>
    </xdr:to>
    <xdr:sp macro="" textlink="">
      <xdr:nvSpPr>
        <xdr:cNvPr id="31" name="Text Box 2">
          <a:extLst>
            <a:ext uri="{FF2B5EF4-FFF2-40B4-BE49-F238E27FC236}">
              <a16:creationId xmlns="" xmlns:a16="http://schemas.microsoft.com/office/drawing/2014/main" id="{00000000-0008-0000-2D00-00001F000000}"/>
            </a:ext>
          </a:extLst>
        </xdr:cNvPr>
        <xdr:cNvSpPr txBox="1">
          <a:spLocks noChangeArrowheads="1"/>
        </xdr:cNvSpPr>
      </xdr:nvSpPr>
      <xdr:spPr bwMode="auto">
        <a:xfrm>
          <a:off x="4171950" y="46386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23</xdr:row>
      <xdr:rowOff>85725</xdr:rowOff>
    </xdr:from>
    <xdr:to>
      <xdr:col>4</xdr:col>
      <xdr:colOff>85725</xdr:colOff>
      <xdr:row>24</xdr:row>
      <xdr:rowOff>104775</xdr:rowOff>
    </xdr:to>
    <xdr:sp macro="" textlink="">
      <xdr:nvSpPr>
        <xdr:cNvPr id="32" name="Text Box 1">
          <a:extLst>
            <a:ext uri="{FF2B5EF4-FFF2-40B4-BE49-F238E27FC236}">
              <a16:creationId xmlns="" xmlns:a16="http://schemas.microsoft.com/office/drawing/2014/main" id="{00000000-0008-0000-2D00-000020000000}"/>
            </a:ext>
          </a:extLst>
        </xdr:cNvPr>
        <xdr:cNvSpPr txBox="1">
          <a:spLocks noChangeArrowheads="1"/>
        </xdr:cNvSpPr>
      </xdr:nvSpPr>
      <xdr:spPr bwMode="auto">
        <a:xfrm>
          <a:off x="4171950" y="48482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23</xdr:row>
      <xdr:rowOff>85725</xdr:rowOff>
    </xdr:from>
    <xdr:to>
      <xdr:col>4</xdr:col>
      <xdr:colOff>85725</xdr:colOff>
      <xdr:row>24</xdr:row>
      <xdr:rowOff>104775</xdr:rowOff>
    </xdr:to>
    <xdr:sp macro="" textlink="">
      <xdr:nvSpPr>
        <xdr:cNvPr id="33" name="Text Box 2">
          <a:extLst>
            <a:ext uri="{FF2B5EF4-FFF2-40B4-BE49-F238E27FC236}">
              <a16:creationId xmlns="" xmlns:a16="http://schemas.microsoft.com/office/drawing/2014/main" id="{00000000-0008-0000-2D00-000021000000}"/>
            </a:ext>
          </a:extLst>
        </xdr:cNvPr>
        <xdr:cNvSpPr txBox="1">
          <a:spLocks noChangeArrowheads="1"/>
        </xdr:cNvSpPr>
      </xdr:nvSpPr>
      <xdr:spPr bwMode="auto">
        <a:xfrm>
          <a:off x="4171950" y="48482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24</xdr:row>
      <xdr:rowOff>85725</xdr:rowOff>
    </xdr:from>
    <xdr:to>
      <xdr:col>4</xdr:col>
      <xdr:colOff>85725</xdr:colOff>
      <xdr:row>25</xdr:row>
      <xdr:rowOff>104775</xdr:rowOff>
    </xdr:to>
    <xdr:sp macro="" textlink="">
      <xdr:nvSpPr>
        <xdr:cNvPr id="34" name="Text Box 1">
          <a:extLst>
            <a:ext uri="{FF2B5EF4-FFF2-40B4-BE49-F238E27FC236}">
              <a16:creationId xmlns="" xmlns:a16="http://schemas.microsoft.com/office/drawing/2014/main" id="{00000000-0008-0000-2D00-000022000000}"/>
            </a:ext>
          </a:extLst>
        </xdr:cNvPr>
        <xdr:cNvSpPr txBox="1">
          <a:spLocks noChangeArrowheads="1"/>
        </xdr:cNvSpPr>
      </xdr:nvSpPr>
      <xdr:spPr bwMode="auto">
        <a:xfrm>
          <a:off x="4171950" y="50577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24</xdr:row>
      <xdr:rowOff>85725</xdr:rowOff>
    </xdr:from>
    <xdr:to>
      <xdr:col>4</xdr:col>
      <xdr:colOff>85725</xdr:colOff>
      <xdr:row>25</xdr:row>
      <xdr:rowOff>104775</xdr:rowOff>
    </xdr:to>
    <xdr:sp macro="" textlink="">
      <xdr:nvSpPr>
        <xdr:cNvPr id="35" name="Text Box 2">
          <a:extLst>
            <a:ext uri="{FF2B5EF4-FFF2-40B4-BE49-F238E27FC236}">
              <a16:creationId xmlns="" xmlns:a16="http://schemas.microsoft.com/office/drawing/2014/main" id="{00000000-0008-0000-2D00-000023000000}"/>
            </a:ext>
          </a:extLst>
        </xdr:cNvPr>
        <xdr:cNvSpPr txBox="1">
          <a:spLocks noChangeArrowheads="1"/>
        </xdr:cNvSpPr>
      </xdr:nvSpPr>
      <xdr:spPr bwMode="auto">
        <a:xfrm>
          <a:off x="4171950" y="50577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25</xdr:row>
      <xdr:rowOff>85725</xdr:rowOff>
    </xdr:from>
    <xdr:to>
      <xdr:col>4</xdr:col>
      <xdr:colOff>85725</xdr:colOff>
      <xdr:row>26</xdr:row>
      <xdr:rowOff>104775</xdr:rowOff>
    </xdr:to>
    <xdr:sp macro="" textlink="">
      <xdr:nvSpPr>
        <xdr:cNvPr id="36" name="Text Box 1">
          <a:extLst>
            <a:ext uri="{FF2B5EF4-FFF2-40B4-BE49-F238E27FC236}">
              <a16:creationId xmlns="" xmlns:a16="http://schemas.microsoft.com/office/drawing/2014/main" id="{00000000-0008-0000-2D00-000024000000}"/>
            </a:ext>
          </a:extLst>
        </xdr:cNvPr>
        <xdr:cNvSpPr txBox="1">
          <a:spLocks noChangeArrowheads="1"/>
        </xdr:cNvSpPr>
      </xdr:nvSpPr>
      <xdr:spPr bwMode="auto">
        <a:xfrm>
          <a:off x="4171950" y="52673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25</xdr:row>
      <xdr:rowOff>85725</xdr:rowOff>
    </xdr:from>
    <xdr:to>
      <xdr:col>4</xdr:col>
      <xdr:colOff>85725</xdr:colOff>
      <xdr:row>26</xdr:row>
      <xdr:rowOff>104775</xdr:rowOff>
    </xdr:to>
    <xdr:sp macro="" textlink="">
      <xdr:nvSpPr>
        <xdr:cNvPr id="37" name="Text Box 2">
          <a:extLst>
            <a:ext uri="{FF2B5EF4-FFF2-40B4-BE49-F238E27FC236}">
              <a16:creationId xmlns="" xmlns:a16="http://schemas.microsoft.com/office/drawing/2014/main" id="{00000000-0008-0000-2D00-000025000000}"/>
            </a:ext>
          </a:extLst>
        </xdr:cNvPr>
        <xdr:cNvSpPr txBox="1">
          <a:spLocks noChangeArrowheads="1"/>
        </xdr:cNvSpPr>
      </xdr:nvSpPr>
      <xdr:spPr bwMode="auto">
        <a:xfrm>
          <a:off x="4171950" y="52673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24</xdr:row>
      <xdr:rowOff>85725</xdr:rowOff>
    </xdr:from>
    <xdr:to>
      <xdr:col>4</xdr:col>
      <xdr:colOff>85725</xdr:colOff>
      <xdr:row>25</xdr:row>
      <xdr:rowOff>104775</xdr:rowOff>
    </xdr:to>
    <xdr:sp macro="" textlink="">
      <xdr:nvSpPr>
        <xdr:cNvPr id="38" name="Text Box 1">
          <a:extLst>
            <a:ext uri="{FF2B5EF4-FFF2-40B4-BE49-F238E27FC236}">
              <a16:creationId xmlns="" xmlns:a16="http://schemas.microsoft.com/office/drawing/2014/main" id="{00000000-0008-0000-2D00-000026000000}"/>
            </a:ext>
          </a:extLst>
        </xdr:cNvPr>
        <xdr:cNvSpPr txBox="1">
          <a:spLocks noChangeArrowheads="1"/>
        </xdr:cNvSpPr>
      </xdr:nvSpPr>
      <xdr:spPr bwMode="auto">
        <a:xfrm>
          <a:off x="4171950" y="50577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24</xdr:row>
      <xdr:rowOff>85725</xdr:rowOff>
    </xdr:from>
    <xdr:to>
      <xdr:col>4</xdr:col>
      <xdr:colOff>85725</xdr:colOff>
      <xdr:row>25</xdr:row>
      <xdr:rowOff>104775</xdr:rowOff>
    </xdr:to>
    <xdr:sp macro="" textlink="">
      <xdr:nvSpPr>
        <xdr:cNvPr id="39" name="Text Box 2">
          <a:extLst>
            <a:ext uri="{FF2B5EF4-FFF2-40B4-BE49-F238E27FC236}">
              <a16:creationId xmlns="" xmlns:a16="http://schemas.microsoft.com/office/drawing/2014/main" id="{00000000-0008-0000-2D00-000027000000}"/>
            </a:ext>
          </a:extLst>
        </xdr:cNvPr>
        <xdr:cNvSpPr txBox="1">
          <a:spLocks noChangeArrowheads="1"/>
        </xdr:cNvSpPr>
      </xdr:nvSpPr>
      <xdr:spPr bwMode="auto">
        <a:xfrm>
          <a:off x="4171950" y="50577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25</xdr:row>
      <xdr:rowOff>85725</xdr:rowOff>
    </xdr:from>
    <xdr:to>
      <xdr:col>4</xdr:col>
      <xdr:colOff>85725</xdr:colOff>
      <xdr:row>26</xdr:row>
      <xdr:rowOff>104775</xdr:rowOff>
    </xdr:to>
    <xdr:sp macro="" textlink="">
      <xdr:nvSpPr>
        <xdr:cNvPr id="40" name="Text Box 1">
          <a:extLst>
            <a:ext uri="{FF2B5EF4-FFF2-40B4-BE49-F238E27FC236}">
              <a16:creationId xmlns="" xmlns:a16="http://schemas.microsoft.com/office/drawing/2014/main" id="{00000000-0008-0000-2D00-000028000000}"/>
            </a:ext>
          </a:extLst>
        </xdr:cNvPr>
        <xdr:cNvSpPr txBox="1">
          <a:spLocks noChangeArrowheads="1"/>
        </xdr:cNvSpPr>
      </xdr:nvSpPr>
      <xdr:spPr bwMode="auto">
        <a:xfrm>
          <a:off x="4171950" y="52673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25</xdr:row>
      <xdr:rowOff>85725</xdr:rowOff>
    </xdr:from>
    <xdr:to>
      <xdr:col>4</xdr:col>
      <xdr:colOff>85725</xdr:colOff>
      <xdr:row>26</xdr:row>
      <xdr:rowOff>104775</xdr:rowOff>
    </xdr:to>
    <xdr:sp macro="" textlink="">
      <xdr:nvSpPr>
        <xdr:cNvPr id="41" name="Text Box 2">
          <a:extLst>
            <a:ext uri="{FF2B5EF4-FFF2-40B4-BE49-F238E27FC236}">
              <a16:creationId xmlns="" xmlns:a16="http://schemas.microsoft.com/office/drawing/2014/main" id="{00000000-0008-0000-2D00-000029000000}"/>
            </a:ext>
          </a:extLst>
        </xdr:cNvPr>
        <xdr:cNvSpPr txBox="1">
          <a:spLocks noChangeArrowheads="1"/>
        </xdr:cNvSpPr>
      </xdr:nvSpPr>
      <xdr:spPr bwMode="auto">
        <a:xfrm>
          <a:off x="4171950" y="52673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26</xdr:row>
      <xdr:rowOff>85725</xdr:rowOff>
    </xdr:from>
    <xdr:to>
      <xdr:col>4</xdr:col>
      <xdr:colOff>85725</xdr:colOff>
      <xdr:row>27</xdr:row>
      <xdr:rowOff>104775</xdr:rowOff>
    </xdr:to>
    <xdr:sp macro="" textlink="">
      <xdr:nvSpPr>
        <xdr:cNvPr id="42" name="Text Box 1">
          <a:extLst>
            <a:ext uri="{FF2B5EF4-FFF2-40B4-BE49-F238E27FC236}">
              <a16:creationId xmlns="" xmlns:a16="http://schemas.microsoft.com/office/drawing/2014/main" id="{00000000-0008-0000-2D00-00002A000000}"/>
            </a:ext>
          </a:extLst>
        </xdr:cNvPr>
        <xdr:cNvSpPr txBox="1">
          <a:spLocks noChangeArrowheads="1"/>
        </xdr:cNvSpPr>
      </xdr:nvSpPr>
      <xdr:spPr bwMode="auto">
        <a:xfrm>
          <a:off x="4171950" y="54768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26</xdr:row>
      <xdr:rowOff>85725</xdr:rowOff>
    </xdr:from>
    <xdr:to>
      <xdr:col>4</xdr:col>
      <xdr:colOff>85725</xdr:colOff>
      <xdr:row>27</xdr:row>
      <xdr:rowOff>104775</xdr:rowOff>
    </xdr:to>
    <xdr:sp macro="" textlink="">
      <xdr:nvSpPr>
        <xdr:cNvPr id="43" name="Text Box 2">
          <a:extLst>
            <a:ext uri="{FF2B5EF4-FFF2-40B4-BE49-F238E27FC236}">
              <a16:creationId xmlns="" xmlns:a16="http://schemas.microsoft.com/office/drawing/2014/main" id="{00000000-0008-0000-2D00-00002B000000}"/>
            </a:ext>
          </a:extLst>
        </xdr:cNvPr>
        <xdr:cNvSpPr txBox="1">
          <a:spLocks noChangeArrowheads="1"/>
        </xdr:cNvSpPr>
      </xdr:nvSpPr>
      <xdr:spPr bwMode="auto">
        <a:xfrm>
          <a:off x="4171950" y="54768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27</xdr:row>
      <xdr:rowOff>85725</xdr:rowOff>
    </xdr:from>
    <xdr:to>
      <xdr:col>4</xdr:col>
      <xdr:colOff>85725</xdr:colOff>
      <xdr:row>28</xdr:row>
      <xdr:rowOff>104775</xdr:rowOff>
    </xdr:to>
    <xdr:sp macro="" textlink="">
      <xdr:nvSpPr>
        <xdr:cNvPr id="44" name="Text Box 1">
          <a:extLst>
            <a:ext uri="{FF2B5EF4-FFF2-40B4-BE49-F238E27FC236}">
              <a16:creationId xmlns="" xmlns:a16="http://schemas.microsoft.com/office/drawing/2014/main" id="{00000000-0008-0000-2D00-00002C000000}"/>
            </a:ext>
          </a:extLst>
        </xdr:cNvPr>
        <xdr:cNvSpPr txBox="1">
          <a:spLocks noChangeArrowheads="1"/>
        </xdr:cNvSpPr>
      </xdr:nvSpPr>
      <xdr:spPr bwMode="auto">
        <a:xfrm>
          <a:off x="417195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27</xdr:row>
      <xdr:rowOff>85725</xdr:rowOff>
    </xdr:from>
    <xdr:to>
      <xdr:col>4</xdr:col>
      <xdr:colOff>85725</xdr:colOff>
      <xdr:row>28</xdr:row>
      <xdr:rowOff>104775</xdr:rowOff>
    </xdr:to>
    <xdr:sp macro="" textlink="">
      <xdr:nvSpPr>
        <xdr:cNvPr id="45" name="Text Box 2">
          <a:extLst>
            <a:ext uri="{FF2B5EF4-FFF2-40B4-BE49-F238E27FC236}">
              <a16:creationId xmlns="" xmlns:a16="http://schemas.microsoft.com/office/drawing/2014/main" id="{00000000-0008-0000-2D00-00002D000000}"/>
            </a:ext>
          </a:extLst>
        </xdr:cNvPr>
        <xdr:cNvSpPr txBox="1">
          <a:spLocks noChangeArrowheads="1"/>
        </xdr:cNvSpPr>
      </xdr:nvSpPr>
      <xdr:spPr bwMode="auto">
        <a:xfrm>
          <a:off x="417195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27</xdr:row>
      <xdr:rowOff>85725</xdr:rowOff>
    </xdr:from>
    <xdr:to>
      <xdr:col>4</xdr:col>
      <xdr:colOff>85725</xdr:colOff>
      <xdr:row>28</xdr:row>
      <xdr:rowOff>104775</xdr:rowOff>
    </xdr:to>
    <xdr:sp macro="" textlink="">
      <xdr:nvSpPr>
        <xdr:cNvPr id="46" name="Text Box 1">
          <a:extLst>
            <a:ext uri="{FF2B5EF4-FFF2-40B4-BE49-F238E27FC236}">
              <a16:creationId xmlns="" xmlns:a16="http://schemas.microsoft.com/office/drawing/2014/main" id="{00000000-0008-0000-2D00-00002E000000}"/>
            </a:ext>
          </a:extLst>
        </xdr:cNvPr>
        <xdr:cNvSpPr txBox="1">
          <a:spLocks noChangeArrowheads="1"/>
        </xdr:cNvSpPr>
      </xdr:nvSpPr>
      <xdr:spPr bwMode="auto">
        <a:xfrm>
          <a:off x="417195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27</xdr:row>
      <xdr:rowOff>85725</xdr:rowOff>
    </xdr:from>
    <xdr:to>
      <xdr:col>4</xdr:col>
      <xdr:colOff>85725</xdr:colOff>
      <xdr:row>28</xdr:row>
      <xdr:rowOff>104775</xdr:rowOff>
    </xdr:to>
    <xdr:sp macro="" textlink="">
      <xdr:nvSpPr>
        <xdr:cNvPr id="47" name="Text Box 2">
          <a:extLst>
            <a:ext uri="{FF2B5EF4-FFF2-40B4-BE49-F238E27FC236}">
              <a16:creationId xmlns="" xmlns:a16="http://schemas.microsoft.com/office/drawing/2014/main" id="{00000000-0008-0000-2D00-00002F000000}"/>
            </a:ext>
          </a:extLst>
        </xdr:cNvPr>
        <xdr:cNvSpPr txBox="1">
          <a:spLocks noChangeArrowheads="1"/>
        </xdr:cNvSpPr>
      </xdr:nvSpPr>
      <xdr:spPr bwMode="auto">
        <a:xfrm>
          <a:off x="417195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27</xdr:row>
      <xdr:rowOff>85725</xdr:rowOff>
    </xdr:from>
    <xdr:to>
      <xdr:col>4</xdr:col>
      <xdr:colOff>85725</xdr:colOff>
      <xdr:row>28</xdr:row>
      <xdr:rowOff>104775</xdr:rowOff>
    </xdr:to>
    <xdr:sp macro="" textlink="">
      <xdr:nvSpPr>
        <xdr:cNvPr id="48" name="Text Box 1">
          <a:extLst>
            <a:ext uri="{FF2B5EF4-FFF2-40B4-BE49-F238E27FC236}">
              <a16:creationId xmlns="" xmlns:a16="http://schemas.microsoft.com/office/drawing/2014/main" id="{00000000-0008-0000-2D00-000030000000}"/>
            </a:ext>
          </a:extLst>
        </xdr:cNvPr>
        <xdr:cNvSpPr txBox="1">
          <a:spLocks noChangeArrowheads="1"/>
        </xdr:cNvSpPr>
      </xdr:nvSpPr>
      <xdr:spPr bwMode="auto">
        <a:xfrm>
          <a:off x="417195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27</xdr:row>
      <xdr:rowOff>85725</xdr:rowOff>
    </xdr:from>
    <xdr:to>
      <xdr:col>4</xdr:col>
      <xdr:colOff>85725</xdr:colOff>
      <xdr:row>28</xdr:row>
      <xdr:rowOff>104775</xdr:rowOff>
    </xdr:to>
    <xdr:sp macro="" textlink="">
      <xdr:nvSpPr>
        <xdr:cNvPr id="49" name="Text Box 2">
          <a:extLst>
            <a:ext uri="{FF2B5EF4-FFF2-40B4-BE49-F238E27FC236}">
              <a16:creationId xmlns="" xmlns:a16="http://schemas.microsoft.com/office/drawing/2014/main" id="{00000000-0008-0000-2D00-000031000000}"/>
            </a:ext>
          </a:extLst>
        </xdr:cNvPr>
        <xdr:cNvSpPr txBox="1">
          <a:spLocks noChangeArrowheads="1"/>
        </xdr:cNvSpPr>
      </xdr:nvSpPr>
      <xdr:spPr bwMode="auto">
        <a:xfrm>
          <a:off x="417195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28</xdr:row>
      <xdr:rowOff>85725</xdr:rowOff>
    </xdr:from>
    <xdr:to>
      <xdr:col>4</xdr:col>
      <xdr:colOff>85725</xdr:colOff>
      <xdr:row>29</xdr:row>
      <xdr:rowOff>104775</xdr:rowOff>
    </xdr:to>
    <xdr:sp macro="" textlink="">
      <xdr:nvSpPr>
        <xdr:cNvPr id="50" name="Text Box 1">
          <a:extLst>
            <a:ext uri="{FF2B5EF4-FFF2-40B4-BE49-F238E27FC236}">
              <a16:creationId xmlns="" xmlns:a16="http://schemas.microsoft.com/office/drawing/2014/main" id="{00000000-0008-0000-2D00-000032000000}"/>
            </a:ext>
          </a:extLst>
        </xdr:cNvPr>
        <xdr:cNvSpPr txBox="1">
          <a:spLocks noChangeArrowheads="1"/>
        </xdr:cNvSpPr>
      </xdr:nvSpPr>
      <xdr:spPr bwMode="auto">
        <a:xfrm>
          <a:off x="4171950" y="58959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28</xdr:row>
      <xdr:rowOff>85725</xdr:rowOff>
    </xdr:from>
    <xdr:to>
      <xdr:col>4</xdr:col>
      <xdr:colOff>85725</xdr:colOff>
      <xdr:row>29</xdr:row>
      <xdr:rowOff>104775</xdr:rowOff>
    </xdr:to>
    <xdr:sp macro="" textlink="">
      <xdr:nvSpPr>
        <xdr:cNvPr id="51" name="Text Box 2">
          <a:extLst>
            <a:ext uri="{FF2B5EF4-FFF2-40B4-BE49-F238E27FC236}">
              <a16:creationId xmlns="" xmlns:a16="http://schemas.microsoft.com/office/drawing/2014/main" id="{00000000-0008-0000-2D00-000033000000}"/>
            </a:ext>
          </a:extLst>
        </xdr:cNvPr>
        <xdr:cNvSpPr txBox="1">
          <a:spLocks noChangeArrowheads="1"/>
        </xdr:cNvSpPr>
      </xdr:nvSpPr>
      <xdr:spPr bwMode="auto">
        <a:xfrm>
          <a:off x="4171950" y="58959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8</xdr:col>
      <xdr:colOff>0</xdr:colOff>
      <xdr:row>50</xdr:row>
      <xdr:rowOff>66675</xdr:rowOff>
    </xdr:from>
    <xdr:to>
      <xdr:col>8</xdr:col>
      <xdr:colOff>95250</xdr:colOff>
      <xdr:row>51</xdr:row>
      <xdr:rowOff>66675</xdr:rowOff>
    </xdr:to>
    <xdr:sp macro="" textlink="">
      <xdr:nvSpPr>
        <xdr:cNvPr id="52" name="Shape 4">
          <a:extLst>
            <a:ext uri="{FF2B5EF4-FFF2-40B4-BE49-F238E27FC236}">
              <a16:creationId xmlns="" xmlns:a16="http://schemas.microsoft.com/office/drawing/2014/main" id="{00000000-0008-0000-2D00-000034000000}"/>
            </a:ext>
          </a:extLst>
        </xdr:cNvPr>
        <xdr:cNvSpPr/>
      </xdr:nvSpPr>
      <xdr:spPr>
        <a:xfrm>
          <a:off x="6743700" y="10487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8</xdr:col>
      <xdr:colOff>0</xdr:colOff>
      <xdr:row>50</xdr:row>
      <xdr:rowOff>66675</xdr:rowOff>
    </xdr:from>
    <xdr:to>
      <xdr:col>8</xdr:col>
      <xdr:colOff>95250</xdr:colOff>
      <xdr:row>51</xdr:row>
      <xdr:rowOff>66675</xdr:rowOff>
    </xdr:to>
    <xdr:sp macro="" textlink="">
      <xdr:nvSpPr>
        <xdr:cNvPr id="53" name="Shape 4">
          <a:extLst>
            <a:ext uri="{FF2B5EF4-FFF2-40B4-BE49-F238E27FC236}">
              <a16:creationId xmlns="" xmlns:a16="http://schemas.microsoft.com/office/drawing/2014/main" id="{00000000-0008-0000-2D00-000035000000}"/>
            </a:ext>
          </a:extLst>
        </xdr:cNvPr>
        <xdr:cNvSpPr/>
      </xdr:nvSpPr>
      <xdr:spPr>
        <a:xfrm>
          <a:off x="6743700" y="10487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8</xdr:col>
      <xdr:colOff>0</xdr:colOff>
      <xdr:row>52</xdr:row>
      <xdr:rowOff>66675</xdr:rowOff>
    </xdr:from>
    <xdr:to>
      <xdr:col>8</xdr:col>
      <xdr:colOff>95250</xdr:colOff>
      <xdr:row>53</xdr:row>
      <xdr:rowOff>66675</xdr:rowOff>
    </xdr:to>
    <xdr:sp macro="" textlink="">
      <xdr:nvSpPr>
        <xdr:cNvPr id="54" name="Shape 4">
          <a:extLst>
            <a:ext uri="{FF2B5EF4-FFF2-40B4-BE49-F238E27FC236}">
              <a16:creationId xmlns="" xmlns:a16="http://schemas.microsoft.com/office/drawing/2014/main" id="{00000000-0008-0000-2D00-000036000000}"/>
            </a:ext>
          </a:extLst>
        </xdr:cNvPr>
        <xdr:cNvSpPr/>
      </xdr:nvSpPr>
      <xdr:spPr>
        <a:xfrm>
          <a:off x="6743700" y="109061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8</xdr:col>
      <xdr:colOff>0</xdr:colOff>
      <xdr:row>52</xdr:row>
      <xdr:rowOff>66675</xdr:rowOff>
    </xdr:from>
    <xdr:to>
      <xdr:col>8</xdr:col>
      <xdr:colOff>95250</xdr:colOff>
      <xdr:row>53</xdr:row>
      <xdr:rowOff>66675</xdr:rowOff>
    </xdr:to>
    <xdr:sp macro="" textlink="">
      <xdr:nvSpPr>
        <xdr:cNvPr id="55" name="Shape 4">
          <a:extLst>
            <a:ext uri="{FF2B5EF4-FFF2-40B4-BE49-F238E27FC236}">
              <a16:creationId xmlns="" xmlns:a16="http://schemas.microsoft.com/office/drawing/2014/main" id="{00000000-0008-0000-2D00-000037000000}"/>
            </a:ext>
          </a:extLst>
        </xdr:cNvPr>
        <xdr:cNvSpPr/>
      </xdr:nvSpPr>
      <xdr:spPr>
        <a:xfrm>
          <a:off x="6743700" y="109061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8</xdr:col>
      <xdr:colOff>0</xdr:colOff>
      <xdr:row>51</xdr:row>
      <xdr:rowOff>66675</xdr:rowOff>
    </xdr:from>
    <xdr:to>
      <xdr:col>8</xdr:col>
      <xdr:colOff>95250</xdr:colOff>
      <xdr:row>52</xdr:row>
      <xdr:rowOff>66675</xdr:rowOff>
    </xdr:to>
    <xdr:sp macro="" textlink="">
      <xdr:nvSpPr>
        <xdr:cNvPr id="56" name="Shape 4">
          <a:extLst>
            <a:ext uri="{FF2B5EF4-FFF2-40B4-BE49-F238E27FC236}">
              <a16:creationId xmlns="" xmlns:a16="http://schemas.microsoft.com/office/drawing/2014/main" id="{00000000-0008-0000-2D00-000038000000}"/>
            </a:ext>
          </a:extLst>
        </xdr:cNvPr>
        <xdr:cNvSpPr/>
      </xdr:nvSpPr>
      <xdr:spPr>
        <a:xfrm>
          <a:off x="6743700" y="1069657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8</xdr:col>
      <xdr:colOff>0</xdr:colOff>
      <xdr:row>51</xdr:row>
      <xdr:rowOff>66675</xdr:rowOff>
    </xdr:from>
    <xdr:to>
      <xdr:col>8</xdr:col>
      <xdr:colOff>95250</xdr:colOff>
      <xdr:row>52</xdr:row>
      <xdr:rowOff>66675</xdr:rowOff>
    </xdr:to>
    <xdr:sp macro="" textlink="">
      <xdr:nvSpPr>
        <xdr:cNvPr id="57" name="Shape 4">
          <a:extLst>
            <a:ext uri="{FF2B5EF4-FFF2-40B4-BE49-F238E27FC236}">
              <a16:creationId xmlns="" xmlns:a16="http://schemas.microsoft.com/office/drawing/2014/main" id="{00000000-0008-0000-2D00-000039000000}"/>
            </a:ext>
          </a:extLst>
        </xdr:cNvPr>
        <xdr:cNvSpPr/>
      </xdr:nvSpPr>
      <xdr:spPr>
        <a:xfrm>
          <a:off x="6743700" y="1069657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8</xdr:col>
      <xdr:colOff>0</xdr:colOff>
      <xdr:row>52</xdr:row>
      <xdr:rowOff>66675</xdr:rowOff>
    </xdr:from>
    <xdr:to>
      <xdr:col>8</xdr:col>
      <xdr:colOff>95250</xdr:colOff>
      <xdr:row>53</xdr:row>
      <xdr:rowOff>66675</xdr:rowOff>
    </xdr:to>
    <xdr:sp macro="" textlink="">
      <xdr:nvSpPr>
        <xdr:cNvPr id="58" name="Shape 4">
          <a:extLst>
            <a:ext uri="{FF2B5EF4-FFF2-40B4-BE49-F238E27FC236}">
              <a16:creationId xmlns="" xmlns:a16="http://schemas.microsoft.com/office/drawing/2014/main" id="{00000000-0008-0000-2D00-00003A000000}"/>
            </a:ext>
          </a:extLst>
        </xdr:cNvPr>
        <xdr:cNvSpPr/>
      </xdr:nvSpPr>
      <xdr:spPr>
        <a:xfrm>
          <a:off x="6743700" y="109061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8</xdr:col>
      <xdr:colOff>0</xdr:colOff>
      <xdr:row>52</xdr:row>
      <xdr:rowOff>66675</xdr:rowOff>
    </xdr:from>
    <xdr:to>
      <xdr:col>8</xdr:col>
      <xdr:colOff>95250</xdr:colOff>
      <xdr:row>53</xdr:row>
      <xdr:rowOff>66675</xdr:rowOff>
    </xdr:to>
    <xdr:sp macro="" textlink="">
      <xdr:nvSpPr>
        <xdr:cNvPr id="59" name="Shape 4">
          <a:extLst>
            <a:ext uri="{FF2B5EF4-FFF2-40B4-BE49-F238E27FC236}">
              <a16:creationId xmlns="" xmlns:a16="http://schemas.microsoft.com/office/drawing/2014/main" id="{00000000-0008-0000-2D00-00003B000000}"/>
            </a:ext>
          </a:extLst>
        </xdr:cNvPr>
        <xdr:cNvSpPr/>
      </xdr:nvSpPr>
      <xdr:spPr>
        <a:xfrm>
          <a:off x="6743700" y="109061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20</xdr:row>
      <xdr:rowOff>76200</xdr:rowOff>
    </xdr:from>
    <xdr:to>
      <xdr:col>4</xdr:col>
      <xdr:colOff>95250</xdr:colOff>
      <xdr:row>21</xdr:row>
      <xdr:rowOff>104775</xdr:rowOff>
    </xdr:to>
    <xdr:sp macro="" textlink="">
      <xdr:nvSpPr>
        <xdr:cNvPr id="60" name="Shape 5">
          <a:extLst>
            <a:ext uri="{FF2B5EF4-FFF2-40B4-BE49-F238E27FC236}">
              <a16:creationId xmlns="" xmlns:a16="http://schemas.microsoft.com/office/drawing/2014/main" id="{00000000-0008-0000-2D00-00003C000000}"/>
            </a:ext>
          </a:extLst>
        </xdr:cNvPr>
        <xdr:cNvSpPr/>
      </xdr:nvSpPr>
      <xdr:spPr>
        <a:xfrm>
          <a:off x="4171950" y="42100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20</xdr:row>
      <xdr:rowOff>76200</xdr:rowOff>
    </xdr:from>
    <xdr:to>
      <xdr:col>4</xdr:col>
      <xdr:colOff>95250</xdr:colOff>
      <xdr:row>21</xdr:row>
      <xdr:rowOff>104775</xdr:rowOff>
    </xdr:to>
    <xdr:sp macro="" textlink="">
      <xdr:nvSpPr>
        <xdr:cNvPr id="61" name="Shape 5">
          <a:extLst>
            <a:ext uri="{FF2B5EF4-FFF2-40B4-BE49-F238E27FC236}">
              <a16:creationId xmlns="" xmlns:a16="http://schemas.microsoft.com/office/drawing/2014/main" id="{00000000-0008-0000-2D00-00003D000000}"/>
            </a:ext>
          </a:extLst>
        </xdr:cNvPr>
        <xdr:cNvSpPr/>
      </xdr:nvSpPr>
      <xdr:spPr>
        <a:xfrm>
          <a:off x="4171950" y="42100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21</xdr:row>
      <xdr:rowOff>76200</xdr:rowOff>
    </xdr:from>
    <xdr:to>
      <xdr:col>4</xdr:col>
      <xdr:colOff>95250</xdr:colOff>
      <xdr:row>22</xdr:row>
      <xdr:rowOff>104775</xdr:rowOff>
    </xdr:to>
    <xdr:sp macro="" textlink="">
      <xdr:nvSpPr>
        <xdr:cNvPr id="62" name="Shape 5">
          <a:extLst>
            <a:ext uri="{FF2B5EF4-FFF2-40B4-BE49-F238E27FC236}">
              <a16:creationId xmlns="" xmlns:a16="http://schemas.microsoft.com/office/drawing/2014/main" id="{00000000-0008-0000-2D00-00003E000000}"/>
            </a:ext>
          </a:extLst>
        </xdr:cNvPr>
        <xdr:cNvSpPr/>
      </xdr:nvSpPr>
      <xdr:spPr>
        <a:xfrm>
          <a:off x="417195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21</xdr:row>
      <xdr:rowOff>76200</xdr:rowOff>
    </xdr:from>
    <xdr:to>
      <xdr:col>4</xdr:col>
      <xdr:colOff>95250</xdr:colOff>
      <xdr:row>22</xdr:row>
      <xdr:rowOff>104775</xdr:rowOff>
    </xdr:to>
    <xdr:sp macro="" textlink="">
      <xdr:nvSpPr>
        <xdr:cNvPr id="63" name="Shape 5">
          <a:extLst>
            <a:ext uri="{FF2B5EF4-FFF2-40B4-BE49-F238E27FC236}">
              <a16:creationId xmlns="" xmlns:a16="http://schemas.microsoft.com/office/drawing/2014/main" id="{00000000-0008-0000-2D00-00003F000000}"/>
            </a:ext>
          </a:extLst>
        </xdr:cNvPr>
        <xdr:cNvSpPr/>
      </xdr:nvSpPr>
      <xdr:spPr>
        <a:xfrm>
          <a:off x="417195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21</xdr:row>
      <xdr:rowOff>76200</xdr:rowOff>
    </xdr:from>
    <xdr:to>
      <xdr:col>4</xdr:col>
      <xdr:colOff>95250</xdr:colOff>
      <xdr:row>22</xdr:row>
      <xdr:rowOff>104775</xdr:rowOff>
    </xdr:to>
    <xdr:sp macro="" textlink="">
      <xdr:nvSpPr>
        <xdr:cNvPr id="64" name="Shape 5">
          <a:extLst>
            <a:ext uri="{FF2B5EF4-FFF2-40B4-BE49-F238E27FC236}">
              <a16:creationId xmlns="" xmlns:a16="http://schemas.microsoft.com/office/drawing/2014/main" id="{00000000-0008-0000-2D00-000040000000}"/>
            </a:ext>
          </a:extLst>
        </xdr:cNvPr>
        <xdr:cNvSpPr/>
      </xdr:nvSpPr>
      <xdr:spPr>
        <a:xfrm>
          <a:off x="417195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21</xdr:row>
      <xdr:rowOff>76200</xdr:rowOff>
    </xdr:from>
    <xdr:to>
      <xdr:col>4</xdr:col>
      <xdr:colOff>95250</xdr:colOff>
      <xdr:row>22</xdr:row>
      <xdr:rowOff>104775</xdr:rowOff>
    </xdr:to>
    <xdr:sp macro="" textlink="">
      <xdr:nvSpPr>
        <xdr:cNvPr id="65" name="Shape 5">
          <a:extLst>
            <a:ext uri="{FF2B5EF4-FFF2-40B4-BE49-F238E27FC236}">
              <a16:creationId xmlns="" xmlns:a16="http://schemas.microsoft.com/office/drawing/2014/main" id="{00000000-0008-0000-2D00-000041000000}"/>
            </a:ext>
          </a:extLst>
        </xdr:cNvPr>
        <xdr:cNvSpPr/>
      </xdr:nvSpPr>
      <xdr:spPr>
        <a:xfrm>
          <a:off x="417195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22</xdr:row>
      <xdr:rowOff>76200</xdr:rowOff>
    </xdr:from>
    <xdr:to>
      <xdr:col>4</xdr:col>
      <xdr:colOff>95250</xdr:colOff>
      <xdr:row>23</xdr:row>
      <xdr:rowOff>95250</xdr:rowOff>
    </xdr:to>
    <xdr:sp macro="" textlink="">
      <xdr:nvSpPr>
        <xdr:cNvPr id="66" name="Shape 6">
          <a:extLst>
            <a:ext uri="{FF2B5EF4-FFF2-40B4-BE49-F238E27FC236}">
              <a16:creationId xmlns="" xmlns:a16="http://schemas.microsoft.com/office/drawing/2014/main" id="{00000000-0008-0000-2D00-000042000000}"/>
            </a:ext>
          </a:extLst>
        </xdr:cNvPr>
        <xdr:cNvSpPr/>
      </xdr:nvSpPr>
      <xdr:spPr>
        <a:xfrm>
          <a:off x="4171950" y="4629150"/>
          <a:ext cx="9525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22</xdr:row>
      <xdr:rowOff>76200</xdr:rowOff>
    </xdr:from>
    <xdr:to>
      <xdr:col>4</xdr:col>
      <xdr:colOff>95250</xdr:colOff>
      <xdr:row>23</xdr:row>
      <xdr:rowOff>95250</xdr:rowOff>
    </xdr:to>
    <xdr:sp macro="" textlink="">
      <xdr:nvSpPr>
        <xdr:cNvPr id="67" name="Shape 6">
          <a:extLst>
            <a:ext uri="{FF2B5EF4-FFF2-40B4-BE49-F238E27FC236}">
              <a16:creationId xmlns="" xmlns:a16="http://schemas.microsoft.com/office/drawing/2014/main" id="{00000000-0008-0000-2D00-000043000000}"/>
            </a:ext>
          </a:extLst>
        </xdr:cNvPr>
        <xdr:cNvSpPr/>
      </xdr:nvSpPr>
      <xdr:spPr>
        <a:xfrm>
          <a:off x="4171950" y="4629150"/>
          <a:ext cx="9525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21</xdr:row>
      <xdr:rowOff>76200</xdr:rowOff>
    </xdr:from>
    <xdr:to>
      <xdr:col>4</xdr:col>
      <xdr:colOff>95250</xdr:colOff>
      <xdr:row>22</xdr:row>
      <xdr:rowOff>104775</xdr:rowOff>
    </xdr:to>
    <xdr:sp macro="" textlink="">
      <xdr:nvSpPr>
        <xdr:cNvPr id="68" name="Shape 5">
          <a:extLst>
            <a:ext uri="{FF2B5EF4-FFF2-40B4-BE49-F238E27FC236}">
              <a16:creationId xmlns="" xmlns:a16="http://schemas.microsoft.com/office/drawing/2014/main" id="{00000000-0008-0000-2D00-000044000000}"/>
            </a:ext>
          </a:extLst>
        </xdr:cNvPr>
        <xdr:cNvSpPr/>
      </xdr:nvSpPr>
      <xdr:spPr>
        <a:xfrm>
          <a:off x="417195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21</xdr:row>
      <xdr:rowOff>76200</xdr:rowOff>
    </xdr:from>
    <xdr:to>
      <xdr:col>4</xdr:col>
      <xdr:colOff>95250</xdr:colOff>
      <xdr:row>22</xdr:row>
      <xdr:rowOff>104775</xdr:rowOff>
    </xdr:to>
    <xdr:sp macro="" textlink="">
      <xdr:nvSpPr>
        <xdr:cNvPr id="69" name="Shape 5">
          <a:extLst>
            <a:ext uri="{FF2B5EF4-FFF2-40B4-BE49-F238E27FC236}">
              <a16:creationId xmlns="" xmlns:a16="http://schemas.microsoft.com/office/drawing/2014/main" id="{00000000-0008-0000-2D00-000045000000}"/>
            </a:ext>
          </a:extLst>
        </xdr:cNvPr>
        <xdr:cNvSpPr/>
      </xdr:nvSpPr>
      <xdr:spPr>
        <a:xfrm>
          <a:off x="417195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22</xdr:row>
      <xdr:rowOff>76200</xdr:rowOff>
    </xdr:from>
    <xdr:to>
      <xdr:col>4</xdr:col>
      <xdr:colOff>95250</xdr:colOff>
      <xdr:row>23</xdr:row>
      <xdr:rowOff>95250</xdr:rowOff>
    </xdr:to>
    <xdr:sp macro="" textlink="">
      <xdr:nvSpPr>
        <xdr:cNvPr id="70" name="Shape 6">
          <a:extLst>
            <a:ext uri="{FF2B5EF4-FFF2-40B4-BE49-F238E27FC236}">
              <a16:creationId xmlns="" xmlns:a16="http://schemas.microsoft.com/office/drawing/2014/main" id="{00000000-0008-0000-2D00-000046000000}"/>
            </a:ext>
          </a:extLst>
        </xdr:cNvPr>
        <xdr:cNvSpPr/>
      </xdr:nvSpPr>
      <xdr:spPr>
        <a:xfrm>
          <a:off x="4171950" y="4629150"/>
          <a:ext cx="9525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22</xdr:row>
      <xdr:rowOff>76200</xdr:rowOff>
    </xdr:from>
    <xdr:to>
      <xdr:col>4</xdr:col>
      <xdr:colOff>95250</xdr:colOff>
      <xdr:row>23</xdr:row>
      <xdr:rowOff>95250</xdr:rowOff>
    </xdr:to>
    <xdr:sp macro="" textlink="">
      <xdr:nvSpPr>
        <xdr:cNvPr id="71" name="Shape 6">
          <a:extLst>
            <a:ext uri="{FF2B5EF4-FFF2-40B4-BE49-F238E27FC236}">
              <a16:creationId xmlns="" xmlns:a16="http://schemas.microsoft.com/office/drawing/2014/main" id="{00000000-0008-0000-2D00-000047000000}"/>
            </a:ext>
          </a:extLst>
        </xdr:cNvPr>
        <xdr:cNvSpPr/>
      </xdr:nvSpPr>
      <xdr:spPr>
        <a:xfrm>
          <a:off x="4171950" y="4629150"/>
          <a:ext cx="9525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22</xdr:row>
      <xdr:rowOff>76200</xdr:rowOff>
    </xdr:from>
    <xdr:to>
      <xdr:col>4</xdr:col>
      <xdr:colOff>95250</xdr:colOff>
      <xdr:row>23</xdr:row>
      <xdr:rowOff>104775</xdr:rowOff>
    </xdr:to>
    <xdr:sp macro="" textlink="">
      <xdr:nvSpPr>
        <xdr:cNvPr id="72" name="Shape 5">
          <a:extLst>
            <a:ext uri="{FF2B5EF4-FFF2-40B4-BE49-F238E27FC236}">
              <a16:creationId xmlns="" xmlns:a16="http://schemas.microsoft.com/office/drawing/2014/main" id="{00000000-0008-0000-2D00-000048000000}"/>
            </a:ext>
          </a:extLst>
        </xdr:cNvPr>
        <xdr:cNvSpPr/>
      </xdr:nvSpPr>
      <xdr:spPr>
        <a:xfrm>
          <a:off x="4171950" y="46291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22</xdr:row>
      <xdr:rowOff>76200</xdr:rowOff>
    </xdr:from>
    <xdr:to>
      <xdr:col>4</xdr:col>
      <xdr:colOff>95250</xdr:colOff>
      <xdr:row>23</xdr:row>
      <xdr:rowOff>104775</xdr:rowOff>
    </xdr:to>
    <xdr:sp macro="" textlink="">
      <xdr:nvSpPr>
        <xdr:cNvPr id="73" name="Shape 5">
          <a:extLst>
            <a:ext uri="{FF2B5EF4-FFF2-40B4-BE49-F238E27FC236}">
              <a16:creationId xmlns="" xmlns:a16="http://schemas.microsoft.com/office/drawing/2014/main" id="{00000000-0008-0000-2D00-000049000000}"/>
            </a:ext>
          </a:extLst>
        </xdr:cNvPr>
        <xdr:cNvSpPr/>
      </xdr:nvSpPr>
      <xdr:spPr>
        <a:xfrm>
          <a:off x="4171950" y="46291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23</xdr:row>
      <xdr:rowOff>76200</xdr:rowOff>
    </xdr:from>
    <xdr:to>
      <xdr:col>4</xdr:col>
      <xdr:colOff>95250</xdr:colOff>
      <xdr:row>24</xdr:row>
      <xdr:rowOff>104775</xdr:rowOff>
    </xdr:to>
    <xdr:sp macro="" textlink="">
      <xdr:nvSpPr>
        <xdr:cNvPr id="74" name="Shape 5">
          <a:extLst>
            <a:ext uri="{FF2B5EF4-FFF2-40B4-BE49-F238E27FC236}">
              <a16:creationId xmlns="" xmlns:a16="http://schemas.microsoft.com/office/drawing/2014/main" id="{00000000-0008-0000-2D00-00004A000000}"/>
            </a:ext>
          </a:extLst>
        </xdr:cNvPr>
        <xdr:cNvSpPr/>
      </xdr:nvSpPr>
      <xdr:spPr>
        <a:xfrm>
          <a:off x="4171950" y="48387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23</xdr:row>
      <xdr:rowOff>76200</xdr:rowOff>
    </xdr:from>
    <xdr:to>
      <xdr:col>4</xdr:col>
      <xdr:colOff>95250</xdr:colOff>
      <xdr:row>24</xdr:row>
      <xdr:rowOff>104775</xdr:rowOff>
    </xdr:to>
    <xdr:sp macro="" textlink="">
      <xdr:nvSpPr>
        <xdr:cNvPr id="75" name="Shape 5">
          <a:extLst>
            <a:ext uri="{FF2B5EF4-FFF2-40B4-BE49-F238E27FC236}">
              <a16:creationId xmlns="" xmlns:a16="http://schemas.microsoft.com/office/drawing/2014/main" id="{00000000-0008-0000-2D00-00004B000000}"/>
            </a:ext>
          </a:extLst>
        </xdr:cNvPr>
        <xdr:cNvSpPr/>
      </xdr:nvSpPr>
      <xdr:spPr>
        <a:xfrm>
          <a:off x="4171950" y="48387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24</xdr:row>
      <xdr:rowOff>76200</xdr:rowOff>
    </xdr:from>
    <xdr:to>
      <xdr:col>4</xdr:col>
      <xdr:colOff>95250</xdr:colOff>
      <xdr:row>25</xdr:row>
      <xdr:rowOff>104775</xdr:rowOff>
    </xdr:to>
    <xdr:sp macro="" textlink="">
      <xdr:nvSpPr>
        <xdr:cNvPr id="76" name="Shape 5">
          <a:extLst>
            <a:ext uri="{FF2B5EF4-FFF2-40B4-BE49-F238E27FC236}">
              <a16:creationId xmlns="" xmlns:a16="http://schemas.microsoft.com/office/drawing/2014/main" id="{00000000-0008-0000-2D00-00004C000000}"/>
            </a:ext>
          </a:extLst>
        </xdr:cNvPr>
        <xdr:cNvSpPr/>
      </xdr:nvSpPr>
      <xdr:spPr>
        <a:xfrm>
          <a:off x="4171950" y="50482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24</xdr:row>
      <xdr:rowOff>76200</xdr:rowOff>
    </xdr:from>
    <xdr:to>
      <xdr:col>4</xdr:col>
      <xdr:colOff>95250</xdr:colOff>
      <xdr:row>25</xdr:row>
      <xdr:rowOff>104775</xdr:rowOff>
    </xdr:to>
    <xdr:sp macro="" textlink="">
      <xdr:nvSpPr>
        <xdr:cNvPr id="77" name="Shape 5">
          <a:extLst>
            <a:ext uri="{FF2B5EF4-FFF2-40B4-BE49-F238E27FC236}">
              <a16:creationId xmlns="" xmlns:a16="http://schemas.microsoft.com/office/drawing/2014/main" id="{00000000-0008-0000-2D00-00004D000000}"/>
            </a:ext>
          </a:extLst>
        </xdr:cNvPr>
        <xdr:cNvSpPr/>
      </xdr:nvSpPr>
      <xdr:spPr>
        <a:xfrm>
          <a:off x="4171950" y="50482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25</xdr:row>
      <xdr:rowOff>76200</xdr:rowOff>
    </xdr:from>
    <xdr:to>
      <xdr:col>4</xdr:col>
      <xdr:colOff>95250</xdr:colOff>
      <xdr:row>26</xdr:row>
      <xdr:rowOff>104775</xdr:rowOff>
    </xdr:to>
    <xdr:sp macro="" textlink="">
      <xdr:nvSpPr>
        <xdr:cNvPr id="78" name="Shape 5">
          <a:extLst>
            <a:ext uri="{FF2B5EF4-FFF2-40B4-BE49-F238E27FC236}">
              <a16:creationId xmlns="" xmlns:a16="http://schemas.microsoft.com/office/drawing/2014/main" id="{00000000-0008-0000-2D00-00004E000000}"/>
            </a:ext>
          </a:extLst>
        </xdr:cNvPr>
        <xdr:cNvSpPr/>
      </xdr:nvSpPr>
      <xdr:spPr>
        <a:xfrm>
          <a:off x="4171950" y="52578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25</xdr:row>
      <xdr:rowOff>76200</xdr:rowOff>
    </xdr:from>
    <xdr:to>
      <xdr:col>4</xdr:col>
      <xdr:colOff>95250</xdr:colOff>
      <xdr:row>26</xdr:row>
      <xdr:rowOff>104775</xdr:rowOff>
    </xdr:to>
    <xdr:sp macro="" textlink="">
      <xdr:nvSpPr>
        <xdr:cNvPr id="79" name="Shape 5">
          <a:extLst>
            <a:ext uri="{FF2B5EF4-FFF2-40B4-BE49-F238E27FC236}">
              <a16:creationId xmlns="" xmlns:a16="http://schemas.microsoft.com/office/drawing/2014/main" id="{00000000-0008-0000-2D00-00004F000000}"/>
            </a:ext>
          </a:extLst>
        </xdr:cNvPr>
        <xdr:cNvSpPr/>
      </xdr:nvSpPr>
      <xdr:spPr>
        <a:xfrm>
          <a:off x="4171950" y="52578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24</xdr:row>
      <xdr:rowOff>76200</xdr:rowOff>
    </xdr:from>
    <xdr:to>
      <xdr:col>4</xdr:col>
      <xdr:colOff>95250</xdr:colOff>
      <xdr:row>25</xdr:row>
      <xdr:rowOff>104775</xdr:rowOff>
    </xdr:to>
    <xdr:sp macro="" textlink="">
      <xdr:nvSpPr>
        <xdr:cNvPr id="80" name="Shape 5">
          <a:extLst>
            <a:ext uri="{FF2B5EF4-FFF2-40B4-BE49-F238E27FC236}">
              <a16:creationId xmlns="" xmlns:a16="http://schemas.microsoft.com/office/drawing/2014/main" id="{00000000-0008-0000-2D00-000050000000}"/>
            </a:ext>
          </a:extLst>
        </xdr:cNvPr>
        <xdr:cNvSpPr/>
      </xdr:nvSpPr>
      <xdr:spPr>
        <a:xfrm>
          <a:off x="4171950" y="50482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24</xdr:row>
      <xdr:rowOff>76200</xdr:rowOff>
    </xdr:from>
    <xdr:to>
      <xdr:col>4</xdr:col>
      <xdr:colOff>95250</xdr:colOff>
      <xdr:row>25</xdr:row>
      <xdr:rowOff>104775</xdr:rowOff>
    </xdr:to>
    <xdr:sp macro="" textlink="">
      <xdr:nvSpPr>
        <xdr:cNvPr id="81" name="Shape 5">
          <a:extLst>
            <a:ext uri="{FF2B5EF4-FFF2-40B4-BE49-F238E27FC236}">
              <a16:creationId xmlns="" xmlns:a16="http://schemas.microsoft.com/office/drawing/2014/main" id="{00000000-0008-0000-2D00-000051000000}"/>
            </a:ext>
          </a:extLst>
        </xdr:cNvPr>
        <xdr:cNvSpPr/>
      </xdr:nvSpPr>
      <xdr:spPr>
        <a:xfrm>
          <a:off x="4171950" y="50482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25</xdr:row>
      <xdr:rowOff>76200</xdr:rowOff>
    </xdr:from>
    <xdr:to>
      <xdr:col>4</xdr:col>
      <xdr:colOff>95250</xdr:colOff>
      <xdr:row>26</xdr:row>
      <xdr:rowOff>104775</xdr:rowOff>
    </xdr:to>
    <xdr:sp macro="" textlink="">
      <xdr:nvSpPr>
        <xdr:cNvPr id="82" name="Shape 5">
          <a:extLst>
            <a:ext uri="{FF2B5EF4-FFF2-40B4-BE49-F238E27FC236}">
              <a16:creationId xmlns="" xmlns:a16="http://schemas.microsoft.com/office/drawing/2014/main" id="{00000000-0008-0000-2D00-000052000000}"/>
            </a:ext>
          </a:extLst>
        </xdr:cNvPr>
        <xdr:cNvSpPr/>
      </xdr:nvSpPr>
      <xdr:spPr>
        <a:xfrm>
          <a:off x="4171950" y="52578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25</xdr:row>
      <xdr:rowOff>76200</xdr:rowOff>
    </xdr:from>
    <xdr:to>
      <xdr:col>4</xdr:col>
      <xdr:colOff>95250</xdr:colOff>
      <xdr:row>26</xdr:row>
      <xdr:rowOff>104775</xdr:rowOff>
    </xdr:to>
    <xdr:sp macro="" textlink="">
      <xdr:nvSpPr>
        <xdr:cNvPr id="83" name="Shape 5">
          <a:extLst>
            <a:ext uri="{FF2B5EF4-FFF2-40B4-BE49-F238E27FC236}">
              <a16:creationId xmlns="" xmlns:a16="http://schemas.microsoft.com/office/drawing/2014/main" id="{00000000-0008-0000-2D00-000053000000}"/>
            </a:ext>
          </a:extLst>
        </xdr:cNvPr>
        <xdr:cNvSpPr/>
      </xdr:nvSpPr>
      <xdr:spPr>
        <a:xfrm>
          <a:off x="4171950" y="52578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26</xdr:row>
      <xdr:rowOff>76200</xdr:rowOff>
    </xdr:from>
    <xdr:to>
      <xdr:col>4</xdr:col>
      <xdr:colOff>95250</xdr:colOff>
      <xdr:row>27</xdr:row>
      <xdr:rowOff>104775</xdr:rowOff>
    </xdr:to>
    <xdr:sp macro="" textlink="">
      <xdr:nvSpPr>
        <xdr:cNvPr id="84" name="Shape 5">
          <a:extLst>
            <a:ext uri="{FF2B5EF4-FFF2-40B4-BE49-F238E27FC236}">
              <a16:creationId xmlns="" xmlns:a16="http://schemas.microsoft.com/office/drawing/2014/main" id="{00000000-0008-0000-2D00-000054000000}"/>
            </a:ext>
          </a:extLst>
        </xdr:cNvPr>
        <xdr:cNvSpPr/>
      </xdr:nvSpPr>
      <xdr:spPr>
        <a:xfrm>
          <a:off x="4171950" y="54673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26</xdr:row>
      <xdr:rowOff>76200</xdr:rowOff>
    </xdr:from>
    <xdr:to>
      <xdr:col>4</xdr:col>
      <xdr:colOff>95250</xdr:colOff>
      <xdr:row>27</xdr:row>
      <xdr:rowOff>104775</xdr:rowOff>
    </xdr:to>
    <xdr:sp macro="" textlink="">
      <xdr:nvSpPr>
        <xdr:cNvPr id="85" name="Shape 5">
          <a:extLst>
            <a:ext uri="{FF2B5EF4-FFF2-40B4-BE49-F238E27FC236}">
              <a16:creationId xmlns="" xmlns:a16="http://schemas.microsoft.com/office/drawing/2014/main" id="{00000000-0008-0000-2D00-000055000000}"/>
            </a:ext>
          </a:extLst>
        </xdr:cNvPr>
        <xdr:cNvSpPr/>
      </xdr:nvSpPr>
      <xdr:spPr>
        <a:xfrm>
          <a:off x="4171950" y="54673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27</xdr:row>
      <xdr:rowOff>76200</xdr:rowOff>
    </xdr:from>
    <xdr:to>
      <xdr:col>4</xdr:col>
      <xdr:colOff>95250</xdr:colOff>
      <xdr:row>28</xdr:row>
      <xdr:rowOff>104775</xdr:rowOff>
    </xdr:to>
    <xdr:sp macro="" textlink="">
      <xdr:nvSpPr>
        <xdr:cNvPr id="86" name="Shape 5">
          <a:extLst>
            <a:ext uri="{FF2B5EF4-FFF2-40B4-BE49-F238E27FC236}">
              <a16:creationId xmlns="" xmlns:a16="http://schemas.microsoft.com/office/drawing/2014/main" id="{00000000-0008-0000-2D00-000056000000}"/>
            </a:ext>
          </a:extLst>
        </xdr:cNvPr>
        <xdr:cNvSpPr/>
      </xdr:nvSpPr>
      <xdr:spPr>
        <a:xfrm>
          <a:off x="417195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27</xdr:row>
      <xdr:rowOff>76200</xdr:rowOff>
    </xdr:from>
    <xdr:to>
      <xdr:col>4</xdr:col>
      <xdr:colOff>95250</xdr:colOff>
      <xdr:row>28</xdr:row>
      <xdr:rowOff>104775</xdr:rowOff>
    </xdr:to>
    <xdr:sp macro="" textlink="">
      <xdr:nvSpPr>
        <xdr:cNvPr id="87" name="Shape 5">
          <a:extLst>
            <a:ext uri="{FF2B5EF4-FFF2-40B4-BE49-F238E27FC236}">
              <a16:creationId xmlns="" xmlns:a16="http://schemas.microsoft.com/office/drawing/2014/main" id="{00000000-0008-0000-2D00-000057000000}"/>
            </a:ext>
          </a:extLst>
        </xdr:cNvPr>
        <xdr:cNvSpPr/>
      </xdr:nvSpPr>
      <xdr:spPr>
        <a:xfrm>
          <a:off x="417195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27</xdr:row>
      <xdr:rowOff>76200</xdr:rowOff>
    </xdr:from>
    <xdr:to>
      <xdr:col>4</xdr:col>
      <xdr:colOff>95250</xdr:colOff>
      <xdr:row>28</xdr:row>
      <xdr:rowOff>104775</xdr:rowOff>
    </xdr:to>
    <xdr:sp macro="" textlink="">
      <xdr:nvSpPr>
        <xdr:cNvPr id="88" name="Shape 5">
          <a:extLst>
            <a:ext uri="{FF2B5EF4-FFF2-40B4-BE49-F238E27FC236}">
              <a16:creationId xmlns="" xmlns:a16="http://schemas.microsoft.com/office/drawing/2014/main" id="{00000000-0008-0000-2D00-000058000000}"/>
            </a:ext>
          </a:extLst>
        </xdr:cNvPr>
        <xdr:cNvSpPr/>
      </xdr:nvSpPr>
      <xdr:spPr>
        <a:xfrm>
          <a:off x="417195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27</xdr:row>
      <xdr:rowOff>76200</xdr:rowOff>
    </xdr:from>
    <xdr:to>
      <xdr:col>4</xdr:col>
      <xdr:colOff>95250</xdr:colOff>
      <xdr:row>28</xdr:row>
      <xdr:rowOff>104775</xdr:rowOff>
    </xdr:to>
    <xdr:sp macro="" textlink="">
      <xdr:nvSpPr>
        <xdr:cNvPr id="89" name="Shape 5">
          <a:extLst>
            <a:ext uri="{FF2B5EF4-FFF2-40B4-BE49-F238E27FC236}">
              <a16:creationId xmlns="" xmlns:a16="http://schemas.microsoft.com/office/drawing/2014/main" id="{00000000-0008-0000-2D00-000059000000}"/>
            </a:ext>
          </a:extLst>
        </xdr:cNvPr>
        <xdr:cNvSpPr/>
      </xdr:nvSpPr>
      <xdr:spPr>
        <a:xfrm>
          <a:off x="417195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27</xdr:row>
      <xdr:rowOff>76200</xdr:rowOff>
    </xdr:from>
    <xdr:to>
      <xdr:col>4</xdr:col>
      <xdr:colOff>95250</xdr:colOff>
      <xdr:row>28</xdr:row>
      <xdr:rowOff>104775</xdr:rowOff>
    </xdr:to>
    <xdr:sp macro="" textlink="">
      <xdr:nvSpPr>
        <xdr:cNvPr id="90" name="Shape 5">
          <a:extLst>
            <a:ext uri="{FF2B5EF4-FFF2-40B4-BE49-F238E27FC236}">
              <a16:creationId xmlns="" xmlns:a16="http://schemas.microsoft.com/office/drawing/2014/main" id="{00000000-0008-0000-2D00-00005A000000}"/>
            </a:ext>
          </a:extLst>
        </xdr:cNvPr>
        <xdr:cNvSpPr/>
      </xdr:nvSpPr>
      <xdr:spPr>
        <a:xfrm>
          <a:off x="417195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27</xdr:row>
      <xdr:rowOff>76200</xdr:rowOff>
    </xdr:from>
    <xdr:to>
      <xdr:col>4</xdr:col>
      <xdr:colOff>95250</xdr:colOff>
      <xdr:row>28</xdr:row>
      <xdr:rowOff>104775</xdr:rowOff>
    </xdr:to>
    <xdr:sp macro="" textlink="">
      <xdr:nvSpPr>
        <xdr:cNvPr id="91" name="Shape 5">
          <a:extLst>
            <a:ext uri="{FF2B5EF4-FFF2-40B4-BE49-F238E27FC236}">
              <a16:creationId xmlns="" xmlns:a16="http://schemas.microsoft.com/office/drawing/2014/main" id="{00000000-0008-0000-2D00-00005B000000}"/>
            </a:ext>
          </a:extLst>
        </xdr:cNvPr>
        <xdr:cNvSpPr/>
      </xdr:nvSpPr>
      <xdr:spPr>
        <a:xfrm>
          <a:off x="417195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28</xdr:row>
      <xdr:rowOff>76200</xdr:rowOff>
    </xdr:from>
    <xdr:to>
      <xdr:col>4</xdr:col>
      <xdr:colOff>95250</xdr:colOff>
      <xdr:row>29</xdr:row>
      <xdr:rowOff>104775</xdr:rowOff>
    </xdr:to>
    <xdr:sp macro="" textlink="">
      <xdr:nvSpPr>
        <xdr:cNvPr id="92" name="Shape 5">
          <a:extLst>
            <a:ext uri="{FF2B5EF4-FFF2-40B4-BE49-F238E27FC236}">
              <a16:creationId xmlns="" xmlns:a16="http://schemas.microsoft.com/office/drawing/2014/main" id="{00000000-0008-0000-2D00-00005C000000}"/>
            </a:ext>
          </a:extLst>
        </xdr:cNvPr>
        <xdr:cNvSpPr/>
      </xdr:nvSpPr>
      <xdr:spPr>
        <a:xfrm>
          <a:off x="4171950" y="58864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28</xdr:row>
      <xdr:rowOff>76200</xdr:rowOff>
    </xdr:from>
    <xdr:to>
      <xdr:col>4</xdr:col>
      <xdr:colOff>95250</xdr:colOff>
      <xdr:row>29</xdr:row>
      <xdr:rowOff>104775</xdr:rowOff>
    </xdr:to>
    <xdr:sp macro="" textlink="">
      <xdr:nvSpPr>
        <xdr:cNvPr id="93" name="Shape 5">
          <a:extLst>
            <a:ext uri="{FF2B5EF4-FFF2-40B4-BE49-F238E27FC236}">
              <a16:creationId xmlns="" xmlns:a16="http://schemas.microsoft.com/office/drawing/2014/main" id="{00000000-0008-0000-2D00-00005D000000}"/>
            </a:ext>
          </a:extLst>
        </xdr:cNvPr>
        <xdr:cNvSpPr/>
      </xdr:nvSpPr>
      <xdr:spPr>
        <a:xfrm>
          <a:off x="4171950" y="58864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ERSONNEL%202011\MEDECINS%202011\RECAPS%20DES%20MEDECINS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KSIBER2010\KSIBER2009\LABORATOIRES\SEIS2009\LABORATOIRE2008\fichHosp2006la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elyousfi/ANNUAIRE2003/ann2002/sante/NRHOP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NRHOP9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felyousfi/ANNUAIRE%20200/ann2002/sante/NRHOP9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Felyousfi/ANNUAIRE2003/ann2002/sante/ANNS99F/SANTE/NRHOP9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sant&#233;%20statistics/KSIBER2010/KSIBER2009/LABORATOIRES/Abed/offrsoin/situation%20en%20cours/aaaa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sant&#233;%20statistics/Abed/offrsoin/situation%20en%20cours/aaaa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ksiber\Bureau\Abed\offrsoin\situation%20en%20cours\aaaa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CAP SPEC"/>
      <sheetName val="REC HOSP"/>
      <sheetName val="REC PAR HOPITAL"/>
      <sheetName val="REC SPROV"/>
      <sheetName val="REC SSB URB"/>
      <sheetName val="REC SSB RUR"/>
      <sheetName val="REC URB+REC RUR"/>
      <sheetName val="MED SSB GS MIL"/>
      <sheetName val="MED PAR RESEAU FOR "/>
      <sheetName val="MED RESchu inclu pr"/>
      <sheetName val="touria recap"/>
      <sheetName val="MED RES VAL"/>
      <sheetName val="EFFECTIFS GLOBAUX"/>
      <sheetName val="MED G S"/>
      <sheetName val="RECAP SSB VAL"/>
      <sheetName val="RECAP SP VAL"/>
      <sheetName val="sp hosp val"/>
      <sheetName val="REC PAR HOPITAL VAL"/>
      <sheetName val="MED PAR RESEAU pou ver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5">
          <cell r="B5" t="str">
            <v>Préféctures</v>
          </cell>
          <cell r="C5" t="str">
            <v>l'hôpital</v>
          </cell>
          <cell r="D5" t="str">
            <v xml:space="preserve"> </v>
          </cell>
          <cell r="E5" t="str">
            <v xml:space="preserve"> </v>
          </cell>
        </row>
        <row r="6">
          <cell r="B6" t="str">
            <v>OUED EDDAHAB</v>
          </cell>
          <cell r="C6" t="str">
            <v>HASSAN II</v>
          </cell>
          <cell r="D6" t="str">
            <v>H.G.P</v>
          </cell>
          <cell r="E6">
            <v>53</v>
          </cell>
        </row>
        <row r="7">
          <cell r="B7" t="str">
            <v>Total région</v>
          </cell>
          <cell r="C7">
            <v>1</v>
          </cell>
          <cell r="E7">
            <v>53</v>
          </cell>
        </row>
        <row r="8">
          <cell r="B8" t="str">
            <v>BOUJDOUR</v>
          </cell>
          <cell r="C8" t="str">
            <v>BOUJDOUR</v>
          </cell>
          <cell r="D8" t="str">
            <v>H.G.P</v>
          </cell>
          <cell r="E8">
            <v>36</v>
          </cell>
        </row>
        <row r="9">
          <cell r="B9" t="str">
            <v>LAAYOUNE</v>
          </cell>
          <cell r="C9" t="str">
            <v>My HASSAN BEN EL MEHDI</v>
          </cell>
          <cell r="D9" t="str">
            <v xml:space="preserve">H.G.P </v>
          </cell>
          <cell r="E9">
            <v>216</v>
          </cell>
        </row>
        <row r="10">
          <cell r="B10" t="str">
            <v xml:space="preserve"> </v>
          </cell>
          <cell r="C10" t="str">
            <v xml:space="preserve">HASSAN II </v>
          </cell>
          <cell r="D10" t="str">
            <v xml:space="preserve">H.S.P </v>
          </cell>
          <cell r="E10">
            <v>153</v>
          </cell>
        </row>
        <row r="11">
          <cell r="B11" t="str">
            <v>Total région</v>
          </cell>
          <cell r="C11">
            <v>3</v>
          </cell>
          <cell r="E11">
            <v>405</v>
          </cell>
        </row>
        <row r="12">
          <cell r="B12" t="str">
            <v>ESS-EMARA</v>
          </cell>
          <cell r="C12" t="str">
            <v>ES-SMARA</v>
          </cell>
          <cell r="D12" t="str">
            <v xml:space="preserve">H.G.P </v>
          </cell>
          <cell r="E12">
            <v>90</v>
          </cell>
        </row>
        <row r="13">
          <cell r="B13" t="str">
            <v>GUELMIM</v>
          </cell>
          <cell r="C13" t="str">
            <v>BOUIZAKAREN</v>
          </cell>
          <cell r="D13" t="str">
            <v>P.S.P</v>
          </cell>
          <cell r="E13">
            <v>80</v>
          </cell>
        </row>
        <row r="14">
          <cell r="B14" t="str">
            <v xml:space="preserve"> </v>
          </cell>
          <cell r="C14" t="str">
            <v>GUELMIM</v>
          </cell>
          <cell r="D14" t="str">
            <v>H.G.P</v>
          </cell>
          <cell r="E14">
            <v>50</v>
          </cell>
        </row>
        <row r="15">
          <cell r="B15" t="str">
            <v>TANTAN</v>
          </cell>
          <cell r="C15" t="str">
            <v>HASSAN II</v>
          </cell>
          <cell r="D15" t="str">
            <v>H.G.P</v>
          </cell>
          <cell r="E15">
            <v>120</v>
          </cell>
        </row>
        <row r="16">
          <cell r="B16" t="str">
            <v>Total région</v>
          </cell>
          <cell r="C16">
            <v>4</v>
          </cell>
          <cell r="E16">
            <v>340</v>
          </cell>
        </row>
        <row r="17">
          <cell r="B17" t="str">
            <v>AGADIR</v>
          </cell>
          <cell r="C17" t="str">
            <v>HASSAN II</v>
          </cell>
          <cell r="D17" t="str">
            <v>H.G.R *</v>
          </cell>
          <cell r="E17">
            <v>675</v>
          </cell>
        </row>
        <row r="18">
          <cell r="B18" t="str">
            <v>INEZGANE</v>
          </cell>
          <cell r="C18" t="str">
            <v>INEZGANE</v>
          </cell>
          <cell r="D18" t="str">
            <v>H.G.P *</v>
          </cell>
          <cell r="E18">
            <v>350</v>
          </cell>
        </row>
        <row r="19">
          <cell r="B19" t="str">
            <v>OUARZAZATE</v>
          </cell>
          <cell r="C19" t="str">
            <v>BOUGAFER</v>
          </cell>
          <cell r="D19" t="str">
            <v xml:space="preserve">H.S.P </v>
          </cell>
          <cell r="E19">
            <v>82</v>
          </cell>
        </row>
        <row r="20">
          <cell r="B20" t="str">
            <v xml:space="preserve"> </v>
          </cell>
          <cell r="C20" t="str">
            <v>SIDI HSSAIN BENACEUR</v>
          </cell>
          <cell r="D20" t="str">
            <v xml:space="preserve">H.G.P </v>
          </cell>
          <cell r="E20">
            <v>291</v>
          </cell>
        </row>
        <row r="21">
          <cell r="B21" t="str">
            <v xml:space="preserve"> </v>
          </cell>
          <cell r="C21" t="str">
            <v>TINGHIR</v>
          </cell>
          <cell r="D21" t="str">
            <v>P.S.P</v>
          </cell>
          <cell r="E21">
            <v>47</v>
          </cell>
        </row>
        <row r="22">
          <cell r="B22" t="str">
            <v>TAROUDANTE</v>
          </cell>
          <cell r="C22" t="str">
            <v>TAROUDANTE</v>
          </cell>
          <cell r="D22" t="str">
            <v>H.G.P</v>
          </cell>
          <cell r="E22">
            <v>285</v>
          </cell>
        </row>
        <row r="23">
          <cell r="B23" t="str">
            <v>TIZNIT</v>
          </cell>
          <cell r="C23" t="str">
            <v>HASSAN Ier</v>
          </cell>
          <cell r="D23" t="str">
            <v xml:space="preserve">H.G.P </v>
          </cell>
          <cell r="E23">
            <v>230</v>
          </cell>
        </row>
        <row r="24">
          <cell r="B24" t="str">
            <v xml:space="preserve"> </v>
          </cell>
          <cell r="C24" t="str">
            <v>SIDI IFNI</v>
          </cell>
          <cell r="D24" t="str">
            <v>P.S.P</v>
          </cell>
          <cell r="E24">
            <v>100</v>
          </cell>
        </row>
        <row r="25">
          <cell r="B25" t="str">
            <v xml:space="preserve"> </v>
          </cell>
          <cell r="C25" t="str">
            <v>HOUMANE EL FATOUAKI</v>
          </cell>
          <cell r="D25" t="str">
            <v>H.S.P</v>
          </cell>
          <cell r="E25">
            <v>72</v>
          </cell>
        </row>
        <row r="26">
          <cell r="B26" t="str">
            <v>ZAGORA</v>
          </cell>
          <cell r="C26" t="str">
            <v>ZAGORA</v>
          </cell>
          <cell r="D26" t="str">
            <v>P.S.P</v>
          </cell>
          <cell r="E26">
            <v>72</v>
          </cell>
        </row>
        <row r="27">
          <cell r="B27" t="str">
            <v>Total région</v>
          </cell>
          <cell r="C27">
            <v>10</v>
          </cell>
          <cell r="E27">
            <v>2204</v>
          </cell>
        </row>
        <row r="28">
          <cell r="B28" t="str">
            <v>KENITRA</v>
          </cell>
          <cell r="C28" t="str">
            <v>AL IDRISSI</v>
          </cell>
          <cell r="D28" t="str">
            <v xml:space="preserve">H.G.P </v>
          </cell>
          <cell r="E28">
            <v>501</v>
          </cell>
        </row>
        <row r="29">
          <cell r="B29" t="str">
            <v xml:space="preserve"> </v>
          </cell>
          <cell r="C29" t="str">
            <v>ZOUBIR SKIREJ</v>
          </cell>
          <cell r="D29" t="str">
            <v>P.S.P</v>
          </cell>
          <cell r="E29">
            <v>180</v>
          </cell>
        </row>
        <row r="30">
          <cell r="B30" t="str">
            <v>SIDI KACEM</v>
          </cell>
          <cell r="C30" t="str">
            <v>OUAZZANE</v>
          </cell>
          <cell r="D30" t="str">
            <v>P.S.P</v>
          </cell>
          <cell r="E30">
            <v>153</v>
          </cell>
        </row>
        <row r="31">
          <cell r="B31" t="str">
            <v xml:space="preserve"> </v>
          </cell>
          <cell r="C31" t="str">
            <v>SIDI KACEM</v>
          </cell>
          <cell r="D31" t="str">
            <v xml:space="preserve">H.G.P </v>
          </cell>
          <cell r="E31">
            <v>210</v>
          </cell>
        </row>
        <row r="32">
          <cell r="B32" t="str">
            <v>Total région</v>
          </cell>
          <cell r="C32">
            <v>4</v>
          </cell>
          <cell r="E32">
            <v>1044</v>
          </cell>
        </row>
        <row r="33">
          <cell r="B33" t="str">
            <v>BENSLIMANE</v>
          </cell>
          <cell r="C33" t="str">
            <v>BENSLIMANE</v>
          </cell>
          <cell r="D33" t="str">
            <v xml:space="preserve">H.G.P </v>
          </cell>
          <cell r="E33">
            <v>29</v>
          </cell>
        </row>
        <row r="34">
          <cell r="B34" t="str">
            <v>KHOURIBGA</v>
          </cell>
          <cell r="C34" t="str">
            <v>OUED.ZEM</v>
          </cell>
          <cell r="D34" t="str">
            <v>P.S.P</v>
          </cell>
          <cell r="E34">
            <v>50</v>
          </cell>
        </row>
        <row r="35">
          <cell r="B35" t="str">
            <v xml:space="preserve"> </v>
          </cell>
          <cell r="C35" t="str">
            <v>KHOURIBGA</v>
          </cell>
          <cell r="D35" t="str">
            <v xml:space="preserve">H.G.P </v>
          </cell>
          <cell r="E35">
            <v>230</v>
          </cell>
        </row>
        <row r="36">
          <cell r="B36" t="str">
            <v>SETTAT</v>
          </cell>
          <cell r="C36" t="str">
            <v xml:space="preserve">BEN AHMED ( PHTISIO ) </v>
          </cell>
          <cell r="D36" t="str">
            <v xml:space="preserve">H.S.P </v>
          </cell>
          <cell r="E36">
            <v>187</v>
          </cell>
        </row>
        <row r="37">
          <cell r="B37" t="str">
            <v xml:space="preserve"> </v>
          </cell>
          <cell r="C37" t="str">
            <v>HASSAN II</v>
          </cell>
          <cell r="D37" t="str">
            <v>H.G.P</v>
          </cell>
          <cell r="E37">
            <v>280</v>
          </cell>
        </row>
        <row r="38">
          <cell r="B38" t="str">
            <v xml:space="preserve"> </v>
          </cell>
          <cell r="C38" t="str">
            <v>ER-RAZI</v>
          </cell>
          <cell r="D38" t="str">
            <v>P.S.P</v>
          </cell>
          <cell r="E38">
            <v>120</v>
          </cell>
        </row>
        <row r="39">
          <cell r="B39" t="str">
            <v xml:space="preserve"> </v>
          </cell>
          <cell r="C39" t="str">
            <v>PSYCHIATRIE</v>
          </cell>
          <cell r="D39" t="str">
            <v xml:space="preserve">H.S.P </v>
          </cell>
          <cell r="E39">
            <v>630</v>
          </cell>
        </row>
        <row r="40">
          <cell r="B40" t="str">
            <v xml:space="preserve"> </v>
          </cell>
          <cell r="C40" t="str">
            <v xml:space="preserve">BEN AHMED </v>
          </cell>
          <cell r="D40" t="str">
            <v>P.S.P</v>
          </cell>
          <cell r="E40">
            <v>120</v>
          </cell>
        </row>
        <row r="41">
          <cell r="B41" t="str">
            <v>Total région</v>
          </cell>
          <cell r="C41">
            <v>8</v>
          </cell>
          <cell r="E41">
            <v>1646</v>
          </cell>
        </row>
        <row r="42">
          <cell r="B42" t="str">
            <v>EL KELAA</v>
          </cell>
          <cell r="C42" t="str">
            <v>ASSALAMA</v>
          </cell>
          <cell r="D42" t="str">
            <v>H.G.P</v>
          </cell>
          <cell r="E42">
            <v>417</v>
          </cell>
        </row>
        <row r="43">
          <cell r="B43" t="str">
            <v>ESSAOUIRA</v>
          </cell>
          <cell r="C43" t="str">
            <v>SIDI Med BEN ABDELLAH</v>
          </cell>
          <cell r="D43" t="str">
            <v xml:space="preserve">H.G.P </v>
          </cell>
          <cell r="E43">
            <v>361</v>
          </cell>
        </row>
        <row r="44">
          <cell r="B44" t="str">
            <v>MARRA-MENARA</v>
          </cell>
          <cell r="C44" t="str">
            <v>EL RAZI</v>
          </cell>
          <cell r="D44" t="str">
            <v>H.S.R</v>
          </cell>
          <cell r="E44">
            <v>420</v>
          </cell>
        </row>
        <row r="45">
          <cell r="B45" t="str">
            <v xml:space="preserve"> </v>
          </cell>
          <cell r="C45" t="str">
            <v>IBN NAFIS</v>
          </cell>
          <cell r="D45" t="str">
            <v>H.S.R</v>
          </cell>
          <cell r="E45">
            <v>220</v>
          </cell>
        </row>
        <row r="46">
          <cell r="B46" t="str">
            <v xml:space="preserve"> </v>
          </cell>
          <cell r="C46" t="str">
            <v>IBN TOFAIL MATERNITE</v>
          </cell>
          <cell r="D46" t="str">
            <v xml:space="preserve">H.S.R </v>
          </cell>
          <cell r="E46">
            <v>161</v>
          </cell>
        </row>
        <row r="47">
          <cell r="B47" t="str">
            <v xml:space="preserve"> </v>
          </cell>
          <cell r="C47" t="str">
            <v>IBN TOFAIL CHIRURGIE</v>
          </cell>
          <cell r="D47" t="str">
            <v xml:space="preserve">H.S.R </v>
          </cell>
          <cell r="E47">
            <v>300</v>
          </cell>
        </row>
        <row r="48">
          <cell r="B48" t="str">
            <v>MARRA-MEDINA</v>
          </cell>
          <cell r="C48" t="str">
            <v>IBN ZOHR</v>
          </cell>
          <cell r="D48" t="str">
            <v>H.G.R</v>
          </cell>
          <cell r="E48">
            <v>460</v>
          </cell>
        </row>
        <row r="49">
          <cell r="B49" t="str">
            <v xml:space="preserve"> </v>
          </cell>
          <cell r="C49" t="str">
            <v>EL ANTAKI</v>
          </cell>
          <cell r="D49" t="str">
            <v xml:space="preserve">H.S.R </v>
          </cell>
          <cell r="E49">
            <v>197</v>
          </cell>
        </row>
        <row r="50">
          <cell r="B50" t="str">
            <v>Total région</v>
          </cell>
          <cell r="C50">
            <v>8</v>
          </cell>
          <cell r="E50">
            <v>2536</v>
          </cell>
        </row>
        <row r="51">
          <cell r="B51" t="str">
            <v>FIGUIG</v>
          </cell>
          <cell r="C51" t="str">
            <v>HASSAN II</v>
          </cell>
          <cell r="D51" t="str">
            <v xml:space="preserve">H.G.P </v>
          </cell>
          <cell r="E51">
            <v>100</v>
          </cell>
        </row>
        <row r="52">
          <cell r="B52" t="str">
            <v>NADOR</v>
          </cell>
          <cell r="C52" t="str">
            <v>HASSANI</v>
          </cell>
          <cell r="D52" t="str">
            <v xml:space="preserve">H.G.P </v>
          </cell>
          <cell r="E52">
            <v>343</v>
          </cell>
        </row>
        <row r="53">
          <cell r="B53" t="str">
            <v>OUJDA-ANGAD</v>
          </cell>
          <cell r="C53" t="str">
            <v>AL FARABI</v>
          </cell>
          <cell r="D53" t="str">
            <v>H.G.R</v>
          </cell>
          <cell r="E53">
            <v>747</v>
          </cell>
        </row>
        <row r="54">
          <cell r="B54" t="str">
            <v xml:space="preserve"> </v>
          </cell>
          <cell r="C54" t="str">
            <v>PSYCHIATRIQUE</v>
          </cell>
          <cell r="D54" t="str">
            <v>H.S.R</v>
          </cell>
          <cell r="E54">
            <v>90</v>
          </cell>
        </row>
        <row r="55">
          <cell r="B55" t="str">
            <v>BERKANE</v>
          </cell>
          <cell r="C55" t="str">
            <v>EDDERAK</v>
          </cell>
          <cell r="D55" t="str">
            <v>H.G.P</v>
          </cell>
          <cell r="E55">
            <v>92</v>
          </cell>
        </row>
        <row r="56">
          <cell r="B56" t="str">
            <v>Total région</v>
          </cell>
          <cell r="C56">
            <v>5</v>
          </cell>
          <cell r="E56">
            <v>1372</v>
          </cell>
        </row>
        <row r="57">
          <cell r="B57" t="str">
            <v>BERNO.ZENATA</v>
          </cell>
          <cell r="C57" t="str">
            <v>TIT MELLIL</v>
          </cell>
          <cell r="D57" t="str">
            <v>H.S.P *</v>
          </cell>
          <cell r="E57">
            <v>110</v>
          </cell>
        </row>
        <row r="58">
          <cell r="B58" t="str">
            <v xml:space="preserve">CASA.B.M'SIK </v>
          </cell>
          <cell r="C58" t="str">
            <v>BEN M'SICK S.OTHMANE</v>
          </cell>
          <cell r="D58" t="str">
            <v>H.G.P</v>
          </cell>
          <cell r="E58">
            <v>250</v>
          </cell>
        </row>
        <row r="59">
          <cell r="B59" t="str">
            <v xml:space="preserve">CASA A.SEBAA </v>
          </cell>
          <cell r="C59" t="str">
            <v>MOHAMED V</v>
          </cell>
          <cell r="D59" t="str">
            <v xml:space="preserve">H.G.P </v>
          </cell>
          <cell r="E59">
            <v>226</v>
          </cell>
        </row>
        <row r="60">
          <cell r="B60" t="str">
            <v xml:space="preserve">CASA A.CHOCK </v>
          </cell>
          <cell r="C60" t="str">
            <v>CENTRE DE LEPROLOGIE</v>
          </cell>
          <cell r="D60" t="str">
            <v>H.S.P</v>
          </cell>
          <cell r="E60">
            <v>216</v>
          </cell>
        </row>
        <row r="61">
          <cell r="B61" t="str">
            <v>MOHAMMADIA</v>
          </cell>
          <cell r="C61" t="str">
            <v>My ABDELLAH</v>
          </cell>
          <cell r="D61" t="str">
            <v xml:space="preserve">H.G.P </v>
          </cell>
          <cell r="E61">
            <v>172</v>
          </cell>
        </row>
        <row r="62">
          <cell r="B62" t="str">
            <v>CASA-ANFA</v>
          </cell>
          <cell r="C62" t="str">
            <v>MY YOUSSEF</v>
          </cell>
          <cell r="D62" t="str">
            <v xml:space="preserve">H.G.P </v>
          </cell>
          <cell r="E62">
            <v>203</v>
          </cell>
        </row>
        <row r="63">
          <cell r="B63" t="str">
            <v xml:space="preserve"> </v>
          </cell>
          <cell r="C63" t="str">
            <v>HOPITAL D'ENFANTS</v>
          </cell>
          <cell r="D63" t="str">
            <v>H.S.N *</v>
          </cell>
          <cell r="E63">
            <v>260</v>
          </cell>
        </row>
        <row r="64">
          <cell r="B64" t="str">
            <v xml:space="preserve"> </v>
          </cell>
          <cell r="C64" t="str">
            <v>20 AOUT 1953</v>
          </cell>
          <cell r="D64" t="str">
            <v>H.S.N</v>
          </cell>
          <cell r="E64">
            <v>356</v>
          </cell>
        </row>
        <row r="65">
          <cell r="B65" t="str">
            <v xml:space="preserve"> </v>
          </cell>
          <cell r="C65" t="str">
            <v>H.G IBN ROCHD</v>
          </cell>
          <cell r="D65" t="str">
            <v>H.G.N</v>
          </cell>
          <cell r="E65">
            <v>1141</v>
          </cell>
        </row>
        <row r="66">
          <cell r="B66" t="str">
            <v>CASA EL FIDA</v>
          </cell>
          <cell r="C66" t="str">
            <v>H.G.P BOUAFI</v>
          </cell>
          <cell r="D66" t="str">
            <v xml:space="preserve">H.G.P </v>
          </cell>
          <cell r="E66">
            <v>210</v>
          </cell>
        </row>
        <row r="67">
          <cell r="B67" t="str">
            <v>Total région</v>
          </cell>
          <cell r="C67">
            <v>10</v>
          </cell>
          <cell r="E67">
            <v>3144</v>
          </cell>
        </row>
        <row r="68">
          <cell r="B68" t="str">
            <v>KHEMISSET</v>
          </cell>
          <cell r="C68" t="str">
            <v>KHEMISSET</v>
          </cell>
          <cell r="D68" t="str">
            <v>H.G.P</v>
          </cell>
          <cell r="E68">
            <v>154</v>
          </cell>
        </row>
        <row r="69">
          <cell r="B69" t="str">
            <v xml:space="preserve"> </v>
          </cell>
          <cell r="C69" t="str">
            <v>ROMMANI</v>
          </cell>
          <cell r="D69" t="str">
            <v>P.S.P</v>
          </cell>
          <cell r="E69">
            <v>76</v>
          </cell>
        </row>
        <row r="70">
          <cell r="B70" t="str">
            <v xml:space="preserve"> </v>
          </cell>
          <cell r="C70" t="str">
            <v>TIFLET</v>
          </cell>
          <cell r="D70" t="str">
            <v>P.S.P</v>
          </cell>
          <cell r="E70">
            <v>55</v>
          </cell>
        </row>
        <row r="71">
          <cell r="B71" t="str">
            <v>RABAT</v>
          </cell>
          <cell r="C71" t="str">
            <v>My YOUSSEF</v>
          </cell>
          <cell r="D71" t="str">
            <v>H.S.N</v>
          </cell>
          <cell r="E71">
            <v>465</v>
          </cell>
        </row>
        <row r="72">
          <cell r="B72" t="str">
            <v xml:space="preserve"> </v>
          </cell>
          <cell r="C72" t="str">
            <v>IBNOU SINA</v>
          </cell>
          <cell r="D72" t="str">
            <v>H.G.N *</v>
          </cell>
          <cell r="E72">
            <v>1150</v>
          </cell>
        </row>
        <row r="73">
          <cell r="B73" t="str">
            <v xml:space="preserve"> </v>
          </cell>
          <cell r="C73" t="str">
            <v>H.DES SPECIALITES</v>
          </cell>
          <cell r="D73" t="str">
            <v xml:space="preserve">H.S.N </v>
          </cell>
          <cell r="E73">
            <v>404</v>
          </cell>
        </row>
        <row r="74">
          <cell r="B74" t="str">
            <v xml:space="preserve"> </v>
          </cell>
          <cell r="C74" t="str">
            <v>MATERNITE SOUISSI</v>
          </cell>
          <cell r="D74" t="str">
            <v xml:space="preserve">H.S.N </v>
          </cell>
          <cell r="E74">
            <v>239</v>
          </cell>
        </row>
        <row r="75">
          <cell r="B75" t="str">
            <v xml:space="preserve"> </v>
          </cell>
          <cell r="C75" t="str">
            <v>H.D'ENFANT</v>
          </cell>
          <cell r="D75" t="str">
            <v xml:space="preserve">H.S.N </v>
          </cell>
          <cell r="E75">
            <v>634</v>
          </cell>
        </row>
        <row r="76">
          <cell r="B76" t="str">
            <v xml:space="preserve"> </v>
          </cell>
          <cell r="C76" t="str">
            <v xml:space="preserve"> MAT. ORANGERS</v>
          </cell>
          <cell r="D76" t="str">
            <v>H.S.N</v>
          </cell>
          <cell r="E76">
            <v>80</v>
          </cell>
        </row>
        <row r="77">
          <cell r="B77" t="str">
            <v xml:space="preserve"> </v>
          </cell>
          <cell r="C77" t="str">
            <v xml:space="preserve">Med BEN ABDELLAH </v>
          </cell>
          <cell r="D77" t="str">
            <v xml:space="preserve">H.S.N </v>
          </cell>
          <cell r="E77">
            <v>270</v>
          </cell>
        </row>
        <row r="78">
          <cell r="B78" t="str">
            <v>SALE</v>
          </cell>
          <cell r="C78" t="str">
            <v>MOULAY ABDELLAH</v>
          </cell>
          <cell r="D78" t="str">
            <v>H.G.P</v>
          </cell>
          <cell r="E78">
            <v>130</v>
          </cell>
        </row>
        <row r="79">
          <cell r="B79" t="str">
            <v xml:space="preserve"> </v>
          </cell>
          <cell r="C79" t="str">
            <v>AR-RAZI</v>
          </cell>
          <cell r="D79" t="str">
            <v>H.S.N</v>
          </cell>
          <cell r="E79">
            <v>200</v>
          </cell>
        </row>
        <row r="80">
          <cell r="B80" t="str">
            <v xml:space="preserve"> </v>
          </cell>
          <cell r="C80" t="str">
            <v>EL AYACHI</v>
          </cell>
          <cell r="D80" t="str">
            <v>H.S.N</v>
          </cell>
          <cell r="E80">
            <v>84</v>
          </cell>
        </row>
        <row r="81">
          <cell r="B81" t="str">
            <v>SKHIRAT TEMARA</v>
          </cell>
          <cell r="C81" t="str">
            <v>TEMARA</v>
          </cell>
          <cell r="D81" t="str">
            <v>H.G.P</v>
          </cell>
          <cell r="E81">
            <v>42</v>
          </cell>
        </row>
        <row r="82">
          <cell r="B82" t="str">
            <v>Total région</v>
          </cell>
          <cell r="C82">
            <v>14</v>
          </cell>
          <cell r="E82">
            <v>3983</v>
          </cell>
        </row>
        <row r="83">
          <cell r="B83" t="str">
            <v>EL JADIDA</v>
          </cell>
          <cell r="C83" t="str">
            <v>SIDI LAYACHI</v>
          </cell>
          <cell r="D83" t="str">
            <v xml:space="preserve">H.S.P </v>
          </cell>
          <cell r="E83">
            <v>80</v>
          </cell>
        </row>
        <row r="84">
          <cell r="B84" t="str">
            <v xml:space="preserve"> </v>
          </cell>
          <cell r="C84" t="str">
            <v>MOHAMED V</v>
          </cell>
          <cell r="D84" t="str">
            <v xml:space="preserve">H.G.P </v>
          </cell>
          <cell r="E84">
            <v>425</v>
          </cell>
        </row>
        <row r="85">
          <cell r="B85" t="str">
            <v>SAFI</v>
          </cell>
          <cell r="C85" t="str">
            <v>MOHAMED V</v>
          </cell>
          <cell r="D85" t="str">
            <v>H.G.P</v>
          </cell>
          <cell r="E85">
            <v>747</v>
          </cell>
        </row>
        <row r="86">
          <cell r="B86" t="str">
            <v>Total région</v>
          </cell>
          <cell r="C86">
            <v>3</v>
          </cell>
          <cell r="E86">
            <v>1252</v>
          </cell>
        </row>
        <row r="87">
          <cell r="B87" t="str">
            <v>AZILAL</v>
          </cell>
          <cell r="C87" t="str">
            <v>HAUT ATLAS CENTRAL</v>
          </cell>
          <cell r="D87" t="str">
            <v>H.G.P</v>
          </cell>
          <cell r="E87">
            <v>130</v>
          </cell>
        </row>
        <row r="88">
          <cell r="B88" t="str">
            <v>BENI MELLAL</v>
          </cell>
          <cell r="C88" t="str">
            <v>BENI MELLAL</v>
          </cell>
          <cell r="D88" t="str">
            <v>H.G.P</v>
          </cell>
          <cell r="E88">
            <v>428</v>
          </cell>
        </row>
        <row r="89">
          <cell r="B89" t="str">
            <v xml:space="preserve"> </v>
          </cell>
          <cell r="C89" t="str">
            <v>MOULAY ISMAIL</v>
          </cell>
          <cell r="D89" t="str">
            <v>P.S.P *</v>
          </cell>
          <cell r="E89">
            <v>190</v>
          </cell>
        </row>
        <row r="90">
          <cell r="B90" t="str">
            <v xml:space="preserve"> </v>
          </cell>
          <cell r="C90" t="str">
            <v>FQUIH BEN SALAH</v>
          </cell>
          <cell r="D90" t="str">
            <v>P.S.P</v>
          </cell>
          <cell r="E90">
            <v>66</v>
          </cell>
        </row>
        <row r="91">
          <cell r="B91" t="str">
            <v>Total région</v>
          </cell>
          <cell r="C91">
            <v>4</v>
          </cell>
          <cell r="E91">
            <v>814</v>
          </cell>
        </row>
        <row r="92">
          <cell r="B92" t="str">
            <v>ERRACHIDIA</v>
          </cell>
          <cell r="C92" t="str">
            <v>My ALI CHERIF</v>
          </cell>
          <cell r="D92" t="str">
            <v>H.G.P</v>
          </cell>
          <cell r="E92">
            <v>186</v>
          </cell>
        </row>
        <row r="93">
          <cell r="B93" t="str">
            <v xml:space="preserve"> </v>
          </cell>
          <cell r="C93" t="str">
            <v>HOUMANE FATOUAKI</v>
          </cell>
          <cell r="D93" t="str">
            <v>H.S.P</v>
          </cell>
          <cell r="E93">
            <v>130</v>
          </cell>
        </row>
        <row r="94">
          <cell r="B94" t="str">
            <v xml:space="preserve"> </v>
          </cell>
          <cell r="C94" t="str">
            <v>SGHIRI HAMANI B.MAATI</v>
          </cell>
          <cell r="D94" t="str">
            <v>P.S.P</v>
          </cell>
          <cell r="E94">
            <v>122</v>
          </cell>
        </row>
        <row r="95">
          <cell r="B95" t="str">
            <v xml:space="preserve"> </v>
          </cell>
          <cell r="C95" t="str">
            <v>20 AOUT</v>
          </cell>
          <cell r="D95" t="str">
            <v>P.S.P</v>
          </cell>
          <cell r="E95">
            <v>120</v>
          </cell>
        </row>
        <row r="96">
          <cell r="B96" t="str">
            <v>IFRANE</v>
          </cell>
          <cell r="C96" t="str">
            <v>20 AOUT</v>
          </cell>
          <cell r="D96" t="str">
            <v>P.S.P</v>
          </cell>
          <cell r="E96">
            <v>113</v>
          </cell>
        </row>
        <row r="97">
          <cell r="B97" t="str">
            <v>KHENIFRA</v>
          </cell>
          <cell r="C97" t="str">
            <v>MIDELT</v>
          </cell>
          <cell r="D97" t="str">
            <v>P.S.P</v>
          </cell>
          <cell r="E97">
            <v>108</v>
          </cell>
        </row>
        <row r="98">
          <cell r="B98" t="str">
            <v xml:space="preserve"> </v>
          </cell>
          <cell r="C98" t="str">
            <v>KHENIFRA</v>
          </cell>
          <cell r="D98" t="str">
            <v>H.G.P</v>
          </cell>
          <cell r="E98">
            <v>208</v>
          </cell>
        </row>
        <row r="99">
          <cell r="B99" t="str">
            <v>MEKNES-ISMAI.</v>
          </cell>
          <cell r="C99" t="str">
            <v>SIDI SAID</v>
          </cell>
          <cell r="D99" t="str">
            <v>H.S.R</v>
          </cell>
          <cell r="E99">
            <v>336</v>
          </cell>
        </row>
        <row r="100">
          <cell r="B100" t="str">
            <v>MEKNES-MENZEH</v>
          </cell>
          <cell r="C100" t="str">
            <v>MOULAY ISMAIL</v>
          </cell>
          <cell r="D100" t="str">
            <v>H.S.R</v>
          </cell>
          <cell r="E100">
            <v>344</v>
          </cell>
        </row>
        <row r="101">
          <cell r="B101" t="str">
            <v xml:space="preserve"> </v>
          </cell>
          <cell r="C101" t="str">
            <v>Med V</v>
          </cell>
          <cell r="D101" t="str">
            <v>H.G.R</v>
          </cell>
          <cell r="E101">
            <v>672</v>
          </cell>
        </row>
        <row r="102">
          <cell r="B102" t="str">
            <v>Total région</v>
          </cell>
          <cell r="C102">
            <v>10</v>
          </cell>
          <cell r="E102">
            <v>2339</v>
          </cell>
        </row>
        <row r="103">
          <cell r="B103" t="str">
            <v>BOULEMANE</v>
          </cell>
          <cell r="C103" t="str">
            <v xml:space="preserve">MARCHE VERTE </v>
          </cell>
          <cell r="D103" t="str">
            <v>H.G.P</v>
          </cell>
          <cell r="E103">
            <v>130</v>
          </cell>
        </row>
        <row r="104">
          <cell r="C104" t="str">
            <v>OUTATE EL HAJ</v>
          </cell>
          <cell r="D104" t="str">
            <v>P.S.P</v>
          </cell>
          <cell r="E104">
            <v>34</v>
          </cell>
        </row>
        <row r="105">
          <cell r="B105" t="str">
            <v>FES JDID</v>
          </cell>
          <cell r="C105" t="str">
            <v>AL GHASSANI</v>
          </cell>
          <cell r="D105" t="str">
            <v>H.G.R</v>
          </cell>
          <cell r="E105">
            <v>502</v>
          </cell>
        </row>
        <row r="106">
          <cell r="B106" t="str">
            <v xml:space="preserve"> </v>
          </cell>
          <cell r="C106" t="str">
            <v>IBN BAITAR</v>
          </cell>
          <cell r="D106" t="str">
            <v>H.S.R *</v>
          </cell>
          <cell r="E106">
            <v>60</v>
          </cell>
        </row>
        <row r="107">
          <cell r="B107" t="str">
            <v>FES MEDINA</v>
          </cell>
          <cell r="C107" t="str">
            <v>OMAR DRISSI</v>
          </cell>
          <cell r="D107" t="str">
            <v>H.S.R</v>
          </cell>
          <cell r="E107">
            <v>162</v>
          </cell>
        </row>
        <row r="108">
          <cell r="B108" t="str">
            <v xml:space="preserve">FES ZOUAGHA </v>
          </cell>
          <cell r="C108" t="str">
            <v>IBN AL HASSAN</v>
          </cell>
          <cell r="D108" t="str">
            <v xml:space="preserve">H.S.R </v>
          </cell>
          <cell r="E108">
            <v>112</v>
          </cell>
        </row>
        <row r="109">
          <cell r="B109" t="str">
            <v xml:space="preserve"> </v>
          </cell>
          <cell r="C109" t="str">
            <v>IBN AL KHATIB</v>
          </cell>
          <cell r="D109" t="str">
            <v xml:space="preserve">H.G.R </v>
          </cell>
          <cell r="E109">
            <v>546</v>
          </cell>
        </row>
        <row r="110">
          <cell r="B110" t="str">
            <v>FES SEFROU</v>
          </cell>
          <cell r="C110" t="str">
            <v>MOHAMMED V</v>
          </cell>
          <cell r="D110" t="str">
            <v xml:space="preserve">H.G.P </v>
          </cell>
          <cell r="E110">
            <v>120</v>
          </cell>
        </row>
        <row r="111">
          <cell r="B111" t="str">
            <v>Total région</v>
          </cell>
          <cell r="C111">
            <v>8</v>
          </cell>
          <cell r="E111">
            <v>1666</v>
          </cell>
        </row>
        <row r="112">
          <cell r="B112" t="str">
            <v>AL HOCEIMA</v>
          </cell>
          <cell r="C112" t="str">
            <v>MOHAMED V</v>
          </cell>
          <cell r="D112" t="str">
            <v>H.G.P</v>
          </cell>
          <cell r="E112">
            <v>346</v>
          </cell>
        </row>
        <row r="113">
          <cell r="B113" t="str">
            <v>TAOUNATE</v>
          </cell>
          <cell r="C113" t="str">
            <v xml:space="preserve">HASSAN II </v>
          </cell>
          <cell r="D113" t="str">
            <v>P.S.P</v>
          </cell>
          <cell r="E113">
            <v>70</v>
          </cell>
        </row>
        <row r="114">
          <cell r="B114" t="str">
            <v>TAZA</v>
          </cell>
          <cell r="C114" t="str">
            <v>IBNOU ROCHD</v>
          </cell>
          <cell r="D114" t="str">
            <v xml:space="preserve">H.G.P </v>
          </cell>
          <cell r="E114">
            <v>113</v>
          </cell>
        </row>
        <row r="115">
          <cell r="B115" t="str">
            <v xml:space="preserve"> </v>
          </cell>
          <cell r="C115" t="str">
            <v>IBN BAJA</v>
          </cell>
          <cell r="D115" t="str">
            <v xml:space="preserve">H.G.P </v>
          </cell>
          <cell r="E115">
            <v>343</v>
          </cell>
        </row>
        <row r="116">
          <cell r="B116" t="str">
            <v xml:space="preserve"> </v>
          </cell>
          <cell r="C116" t="str">
            <v>GUERCIF</v>
          </cell>
          <cell r="D116" t="str">
            <v>P.S.P</v>
          </cell>
          <cell r="E116">
            <v>41</v>
          </cell>
        </row>
        <row r="117">
          <cell r="B117" t="str">
            <v>Total région</v>
          </cell>
          <cell r="C117">
            <v>5</v>
          </cell>
          <cell r="E117">
            <v>913</v>
          </cell>
        </row>
        <row r="118">
          <cell r="B118" t="str">
            <v>CHAOUEN</v>
          </cell>
          <cell r="C118" t="str">
            <v>MOHAMED V</v>
          </cell>
          <cell r="D118" t="str">
            <v xml:space="preserve">H.G.P </v>
          </cell>
          <cell r="E118">
            <v>120</v>
          </cell>
        </row>
        <row r="119">
          <cell r="B119" t="str">
            <v>LARACHE</v>
          </cell>
          <cell r="C119" t="str">
            <v>LALLA MERIEM</v>
          </cell>
          <cell r="D119" t="str">
            <v xml:space="preserve">H.G.P </v>
          </cell>
          <cell r="E119">
            <v>194</v>
          </cell>
        </row>
        <row r="120">
          <cell r="B120" t="str">
            <v xml:space="preserve"> </v>
          </cell>
          <cell r="C120" t="str">
            <v>KSAR KEBIR</v>
          </cell>
          <cell r="D120" t="str">
            <v>P.S.P</v>
          </cell>
          <cell r="E120">
            <v>105</v>
          </cell>
        </row>
        <row r="121">
          <cell r="B121" t="str">
            <v>TANGER</v>
          </cell>
          <cell r="C121" t="str">
            <v>AL KORTOBI</v>
          </cell>
          <cell r="D121" t="str">
            <v xml:space="preserve">H.G.P </v>
          </cell>
          <cell r="E121">
            <v>105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5">
          <cell r="B5" t="str">
            <v>Préféctures</v>
          </cell>
          <cell r="C5" t="str">
            <v>l'hôpital</v>
          </cell>
          <cell r="D5" t="str">
            <v xml:space="preserve"> </v>
          </cell>
          <cell r="E5" t="str">
            <v xml:space="preserve"> </v>
          </cell>
        </row>
        <row r="6">
          <cell r="B6" t="str">
            <v>OUED EDDAHAB</v>
          </cell>
          <cell r="C6" t="str">
            <v>HASSAN II</v>
          </cell>
          <cell r="D6" t="str">
            <v>H.G.P</v>
          </cell>
          <cell r="E6">
            <v>53</v>
          </cell>
        </row>
        <row r="7">
          <cell r="B7" t="str">
            <v>Total région</v>
          </cell>
          <cell r="C7">
            <v>1</v>
          </cell>
          <cell r="E7">
            <v>53</v>
          </cell>
        </row>
        <row r="8">
          <cell r="B8" t="str">
            <v>BOUJDOUR</v>
          </cell>
          <cell r="C8" t="str">
            <v>BOUJDOUR</v>
          </cell>
          <cell r="D8" t="str">
            <v>H.G.P</v>
          </cell>
          <cell r="E8">
            <v>36</v>
          </cell>
        </row>
        <row r="9">
          <cell r="B9" t="str">
            <v>LAAYOUNE</v>
          </cell>
          <cell r="C9" t="str">
            <v>My HASSAN BEN EL MEHDI</v>
          </cell>
          <cell r="D9" t="str">
            <v xml:space="preserve">H.G.P </v>
          </cell>
          <cell r="E9">
            <v>216</v>
          </cell>
        </row>
        <row r="10">
          <cell r="B10" t="str">
            <v xml:space="preserve"> </v>
          </cell>
          <cell r="C10" t="str">
            <v xml:space="preserve">HASSAN II </v>
          </cell>
          <cell r="D10" t="str">
            <v xml:space="preserve">H.S.P </v>
          </cell>
          <cell r="E10">
            <v>153</v>
          </cell>
        </row>
        <row r="11">
          <cell r="B11" t="str">
            <v>Total région</v>
          </cell>
          <cell r="C11">
            <v>3</v>
          </cell>
          <cell r="E11">
            <v>405</v>
          </cell>
        </row>
        <row r="12">
          <cell r="B12" t="str">
            <v>ESS-EMARA</v>
          </cell>
          <cell r="C12" t="str">
            <v>ES-SMARA</v>
          </cell>
          <cell r="D12" t="str">
            <v xml:space="preserve">H.G.P </v>
          </cell>
          <cell r="E12">
            <v>90</v>
          </cell>
        </row>
        <row r="13">
          <cell r="B13" t="str">
            <v>GUELMIM</v>
          </cell>
          <cell r="C13" t="str">
            <v>BOUIZAKAREN</v>
          </cell>
          <cell r="D13" t="str">
            <v>P.S.P</v>
          </cell>
          <cell r="E13">
            <v>80</v>
          </cell>
        </row>
        <row r="14">
          <cell r="B14" t="str">
            <v xml:space="preserve"> </v>
          </cell>
          <cell r="C14" t="str">
            <v>GUELMIM</v>
          </cell>
          <cell r="D14" t="str">
            <v>H.G.P</v>
          </cell>
          <cell r="E14">
            <v>50</v>
          </cell>
        </row>
        <row r="15">
          <cell r="B15" t="str">
            <v>TANTAN</v>
          </cell>
          <cell r="C15" t="str">
            <v>HASSAN II</v>
          </cell>
          <cell r="D15" t="str">
            <v>H.G.P</v>
          </cell>
          <cell r="E15">
            <v>120</v>
          </cell>
        </row>
        <row r="16">
          <cell r="B16" t="str">
            <v>Total région</v>
          </cell>
          <cell r="C16">
            <v>4</v>
          </cell>
          <cell r="E16">
            <v>340</v>
          </cell>
        </row>
        <row r="17">
          <cell r="B17" t="str">
            <v>AGADIR</v>
          </cell>
          <cell r="C17" t="str">
            <v>HASSAN II</v>
          </cell>
          <cell r="D17" t="str">
            <v>H.G.R *</v>
          </cell>
          <cell r="E17">
            <v>675</v>
          </cell>
        </row>
        <row r="18">
          <cell r="B18" t="str">
            <v>INEZGANE</v>
          </cell>
          <cell r="C18" t="str">
            <v>INEZGANE</v>
          </cell>
          <cell r="D18" t="str">
            <v>H.G.P *</v>
          </cell>
          <cell r="E18">
            <v>350</v>
          </cell>
        </row>
        <row r="19">
          <cell r="B19" t="str">
            <v>OUARZAZATE</v>
          </cell>
          <cell r="C19" t="str">
            <v>BOUGAFER</v>
          </cell>
          <cell r="D19" t="str">
            <v xml:space="preserve">H.S.P </v>
          </cell>
          <cell r="E19">
            <v>82</v>
          </cell>
        </row>
        <row r="20">
          <cell r="B20" t="str">
            <v xml:space="preserve"> </v>
          </cell>
          <cell r="C20" t="str">
            <v>SIDI HSSAIN BENACEUR</v>
          </cell>
          <cell r="D20" t="str">
            <v xml:space="preserve">H.G.P </v>
          </cell>
          <cell r="E20">
            <v>291</v>
          </cell>
        </row>
        <row r="21">
          <cell r="B21" t="str">
            <v xml:space="preserve"> </v>
          </cell>
          <cell r="C21" t="str">
            <v>TINGHIR</v>
          </cell>
          <cell r="D21" t="str">
            <v>P.S.P</v>
          </cell>
          <cell r="E21">
            <v>47</v>
          </cell>
        </row>
        <row r="22">
          <cell r="B22" t="str">
            <v>TAROUDANTE</v>
          </cell>
          <cell r="C22" t="str">
            <v>TAROUDANTE</v>
          </cell>
          <cell r="D22" t="str">
            <v>H.G.P</v>
          </cell>
          <cell r="E22">
            <v>285</v>
          </cell>
        </row>
        <row r="23">
          <cell r="B23" t="str">
            <v>TIZNIT</v>
          </cell>
          <cell r="C23" t="str">
            <v>HASSAN Ier</v>
          </cell>
          <cell r="D23" t="str">
            <v xml:space="preserve">H.G.P </v>
          </cell>
          <cell r="E23">
            <v>230</v>
          </cell>
        </row>
        <row r="24">
          <cell r="B24" t="str">
            <v xml:space="preserve"> </v>
          </cell>
          <cell r="C24" t="str">
            <v>SIDI IFNI</v>
          </cell>
          <cell r="D24" t="str">
            <v>P.S.P</v>
          </cell>
          <cell r="E24">
            <v>100</v>
          </cell>
        </row>
        <row r="25">
          <cell r="B25" t="str">
            <v xml:space="preserve"> </v>
          </cell>
          <cell r="C25" t="str">
            <v>HOUMANE EL FATOUAKI</v>
          </cell>
          <cell r="D25" t="str">
            <v>H.S.P</v>
          </cell>
          <cell r="E25">
            <v>72</v>
          </cell>
        </row>
        <row r="26">
          <cell r="B26" t="str">
            <v>ZAGORA</v>
          </cell>
          <cell r="C26" t="str">
            <v>ZAGORA</v>
          </cell>
          <cell r="D26" t="str">
            <v>P.S.P</v>
          </cell>
          <cell r="E26">
            <v>72</v>
          </cell>
        </row>
        <row r="27">
          <cell r="B27" t="str">
            <v>Total région</v>
          </cell>
          <cell r="C27">
            <v>10</v>
          </cell>
          <cell r="E27">
            <v>2204</v>
          </cell>
        </row>
        <row r="28">
          <cell r="B28" t="str">
            <v>KENITRA</v>
          </cell>
          <cell r="C28" t="str">
            <v>AL IDRISSI</v>
          </cell>
          <cell r="D28" t="str">
            <v xml:space="preserve">H.G.P </v>
          </cell>
          <cell r="E28">
            <v>501</v>
          </cell>
        </row>
        <row r="29">
          <cell r="B29" t="str">
            <v xml:space="preserve"> </v>
          </cell>
          <cell r="C29" t="str">
            <v>ZOUBIR SKIREJ</v>
          </cell>
          <cell r="D29" t="str">
            <v>P.S.P</v>
          </cell>
          <cell r="E29">
            <v>180</v>
          </cell>
        </row>
        <row r="30">
          <cell r="B30" t="str">
            <v>SIDI KACEM</v>
          </cell>
          <cell r="C30" t="str">
            <v>OUAZZANE</v>
          </cell>
          <cell r="D30" t="str">
            <v>P.S.P</v>
          </cell>
          <cell r="E30">
            <v>153</v>
          </cell>
        </row>
        <row r="31">
          <cell r="B31" t="str">
            <v xml:space="preserve"> </v>
          </cell>
          <cell r="C31" t="str">
            <v>SIDI KACEM</v>
          </cell>
          <cell r="D31" t="str">
            <v xml:space="preserve">H.G.P </v>
          </cell>
          <cell r="E31">
            <v>210</v>
          </cell>
        </row>
        <row r="32">
          <cell r="B32" t="str">
            <v>Total région</v>
          </cell>
          <cell r="C32">
            <v>4</v>
          </cell>
          <cell r="E32">
            <v>1044</v>
          </cell>
        </row>
        <row r="33">
          <cell r="B33" t="str">
            <v>BENSLIMANE</v>
          </cell>
          <cell r="C33" t="str">
            <v>BENSLIMANE</v>
          </cell>
          <cell r="D33" t="str">
            <v xml:space="preserve">H.G.P </v>
          </cell>
          <cell r="E33">
            <v>29</v>
          </cell>
        </row>
        <row r="34">
          <cell r="B34" t="str">
            <v>KHOURIBGA</v>
          </cell>
          <cell r="C34" t="str">
            <v>OUED.ZEM</v>
          </cell>
          <cell r="D34" t="str">
            <v>P.S.P</v>
          </cell>
          <cell r="E34">
            <v>50</v>
          </cell>
        </row>
        <row r="35">
          <cell r="B35" t="str">
            <v xml:space="preserve"> </v>
          </cell>
          <cell r="C35" t="str">
            <v>KHOURIBGA</v>
          </cell>
          <cell r="D35" t="str">
            <v xml:space="preserve">H.G.P </v>
          </cell>
          <cell r="E35">
            <v>230</v>
          </cell>
        </row>
        <row r="36">
          <cell r="B36" t="str">
            <v>SETTAT</v>
          </cell>
          <cell r="C36" t="str">
            <v xml:space="preserve">BEN AHMED ( PHTISIO ) </v>
          </cell>
          <cell r="D36" t="str">
            <v xml:space="preserve">H.S.P </v>
          </cell>
          <cell r="E36">
            <v>187</v>
          </cell>
        </row>
        <row r="37">
          <cell r="B37" t="str">
            <v xml:space="preserve"> </v>
          </cell>
          <cell r="C37" t="str">
            <v>HASSAN II</v>
          </cell>
          <cell r="D37" t="str">
            <v>H.G.P</v>
          </cell>
          <cell r="E37">
            <v>280</v>
          </cell>
        </row>
        <row r="38">
          <cell r="B38" t="str">
            <v xml:space="preserve"> </v>
          </cell>
          <cell r="C38" t="str">
            <v>ER-RAZI</v>
          </cell>
          <cell r="D38" t="str">
            <v>P.S.P</v>
          </cell>
          <cell r="E38">
            <v>120</v>
          </cell>
        </row>
        <row r="39">
          <cell r="B39" t="str">
            <v xml:space="preserve"> </v>
          </cell>
          <cell r="C39" t="str">
            <v>PSYCHIATRIE</v>
          </cell>
          <cell r="D39" t="str">
            <v xml:space="preserve">H.S.P </v>
          </cell>
          <cell r="E39">
            <v>630</v>
          </cell>
        </row>
        <row r="40">
          <cell r="B40" t="str">
            <v xml:space="preserve"> </v>
          </cell>
          <cell r="C40" t="str">
            <v xml:space="preserve">BEN AHMED </v>
          </cell>
          <cell r="D40" t="str">
            <v>P.S.P</v>
          </cell>
          <cell r="E40">
            <v>120</v>
          </cell>
        </row>
        <row r="41">
          <cell r="B41" t="str">
            <v>Total région</v>
          </cell>
          <cell r="C41">
            <v>8</v>
          </cell>
          <cell r="E41">
            <v>1646</v>
          </cell>
        </row>
        <row r="42">
          <cell r="B42" t="str">
            <v>EL KELAA</v>
          </cell>
          <cell r="C42" t="str">
            <v>ASSALAMA</v>
          </cell>
          <cell r="D42" t="str">
            <v>H.G.P</v>
          </cell>
          <cell r="E42">
            <v>417</v>
          </cell>
        </row>
        <row r="43">
          <cell r="B43" t="str">
            <v>ESSAOUIRA</v>
          </cell>
          <cell r="C43" t="str">
            <v>SIDI Med BEN ABDELLAH</v>
          </cell>
          <cell r="D43" t="str">
            <v xml:space="preserve">H.G.P </v>
          </cell>
          <cell r="E43">
            <v>361</v>
          </cell>
        </row>
        <row r="44">
          <cell r="B44" t="str">
            <v>MARRA-MENARA</v>
          </cell>
          <cell r="C44" t="str">
            <v>EL RAZI</v>
          </cell>
          <cell r="D44" t="str">
            <v>H.S.R</v>
          </cell>
          <cell r="E44">
            <v>420</v>
          </cell>
        </row>
        <row r="45">
          <cell r="B45" t="str">
            <v xml:space="preserve"> </v>
          </cell>
          <cell r="C45" t="str">
            <v>IBN NAFIS</v>
          </cell>
          <cell r="D45" t="str">
            <v>H.S.R</v>
          </cell>
          <cell r="E45">
            <v>220</v>
          </cell>
        </row>
        <row r="46">
          <cell r="B46" t="str">
            <v xml:space="preserve"> </v>
          </cell>
          <cell r="C46" t="str">
            <v>IBN TOFAIL MATERNITE</v>
          </cell>
          <cell r="D46" t="str">
            <v xml:space="preserve">H.S.R </v>
          </cell>
          <cell r="E46">
            <v>161</v>
          </cell>
        </row>
        <row r="47">
          <cell r="B47" t="str">
            <v xml:space="preserve"> </v>
          </cell>
          <cell r="C47" t="str">
            <v>IBN TOFAIL CHIRURGIE</v>
          </cell>
          <cell r="D47" t="str">
            <v xml:space="preserve">H.S.R </v>
          </cell>
          <cell r="E47">
            <v>300</v>
          </cell>
        </row>
        <row r="48">
          <cell r="B48" t="str">
            <v>MARRA-MEDINA</v>
          </cell>
          <cell r="C48" t="str">
            <v>IBN ZOHR</v>
          </cell>
          <cell r="D48" t="str">
            <v>H.G.R</v>
          </cell>
          <cell r="E48">
            <v>460</v>
          </cell>
        </row>
        <row r="49">
          <cell r="B49" t="str">
            <v xml:space="preserve"> </v>
          </cell>
          <cell r="C49" t="str">
            <v>EL ANTAKI</v>
          </cell>
          <cell r="D49" t="str">
            <v xml:space="preserve">H.S.R </v>
          </cell>
          <cell r="E49">
            <v>197</v>
          </cell>
        </row>
        <row r="50">
          <cell r="B50" t="str">
            <v>Total région</v>
          </cell>
          <cell r="C50">
            <v>8</v>
          </cell>
          <cell r="E50">
            <v>2536</v>
          </cell>
        </row>
        <row r="51">
          <cell r="B51" t="str">
            <v>FIGUIG</v>
          </cell>
          <cell r="C51" t="str">
            <v>HASSAN II</v>
          </cell>
          <cell r="D51" t="str">
            <v xml:space="preserve">H.G.P </v>
          </cell>
          <cell r="E51">
            <v>100</v>
          </cell>
        </row>
        <row r="52">
          <cell r="B52" t="str">
            <v>NADOR</v>
          </cell>
          <cell r="C52" t="str">
            <v>HASSANI</v>
          </cell>
          <cell r="D52" t="str">
            <v xml:space="preserve">H.G.P </v>
          </cell>
          <cell r="E52">
            <v>343</v>
          </cell>
        </row>
        <row r="53">
          <cell r="B53" t="str">
            <v>OUJDA-ANGAD</v>
          </cell>
          <cell r="C53" t="str">
            <v>AL FARABI</v>
          </cell>
          <cell r="D53" t="str">
            <v>H.G.R</v>
          </cell>
          <cell r="E53">
            <v>747</v>
          </cell>
        </row>
        <row r="54">
          <cell r="B54" t="str">
            <v xml:space="preserve"> </v>
          </cell>
          <cell r="C54" t="str">
            <v>PSYCHIATRIQUE</v>
          </cell>
          <cell r="D54" t="str">
            <v>H.S.R</v>
          </cell>
          <cell r="E54">
            <v>90</v>
          </cell>
        </row>
        <row r="55">
          <cell r="B55" t="str">
            <v>BERKANE</v>
          </cell>
          <cell r="C55" t="str">
            <v>EDDERAK</v>
          </cell>
          <cell r="D55" t="str">
            <v>H.G.P</v>
          </cell>
          <cell r="E55">
            <v>92</v>
          </cell>
        </row>
        <row r="56">
          <cell r="B56" t="str">
            <v>Total région</v>
          </cell>
          <cell r="C56">
            <v>5</v>
          </cell>
          <cell r="E56">
            <v>1372</v>
          </cell>
        </row>
        <row r="57">
          <cell r="B57" t="str">
            <v>BERNO.ZENATA</v>
          </cell>
          <cell r="C57" t="str">
            <v>TIT MELLIL</v>
          </cell>
          <cell r="D57" t="str">
            <v>H.S.P *</v>
          </cell>
          <cell r="E57">
            <v>110</v>
          </cell>
        </row>
        <row r="58">
          <cell r="B58" t="str">
            <v xml:space="preserve">CASA.B.M'SIK </v>
          </cell>
          <cell r="C58" t="str">
            <v>BEN M'SICK S.OTHMANE</v>
          </cell>
          <cell r="D58" t="str">
            <v>H.G.P</v>
          </cell>
          <cell r="E58">
            <v>250</v>
          </cell>
        </row>
        <row r="59">
          <cell r="B59" t="str">
            <v xml:space="preserve">CASA A.SEBAA </v>
          </cell>
          <cell r="C59" t="str">
            <v>MOHAMED V</v>
          </cell>
          <cell r="D59" t="str">
            <v xml:space="preserve">H.G.P </v>
          </cell>
          <cell r="E59">
            <v>226</v>
          </cell>
        </row>
        <row r="60">
          <cell r="B60" t="str">
            <v xml:space="preserve">CASA A.CHOCK </v>
          </cell>
          <cell r="C60" t="str">
            <v>CENTRE DE LEPROLOGIE</v>
          </cell>
          <cell r="D60" t="str">
            <v>H.S.P</v>
          </cell>
          <cell r="E60">
            <v>216</v>
          </cell>
        </row>
        <row r="61">
          <cell r="B61" t="str">
            <v>MOHAMMADIA</v>
          </cell>
          <cell r="C61" t="str">
            <v>My ABDELLAH</v>
          </cell>
          <cell r="D61" t="str">
            <v xml:space="preserve">H.G.P </v>
          </cell>
          <cell r="E61">
            <v>172</v>
          </cell>
        </row>
        <row r="62">
          <cell r="B62" t="str">
            <v>CASA-ANFA</v>
          </cell>
          <cell r="C62" t="str">
            <v>MY YOUSSEF</v>
          </cell>
          <cell r="D62" t="str">
            <v xml:space="preserve">H.G.P </v>
          </cell>
          <cell r="E62">
            <v>203</v>
          </cell>
        </row>
        <row r="63">
          <cell r="B63" t="str">
            <v xml:space="preserve"> </v>
          </cell>
          <cell r="C63" t="str">
            <v>HOPITAL D'ENFANTS</v>
          </cell>
          <cell r="D63" t="str">
            <v>H.S.N *</v>
          </cell>
          <cell r="E63">
            <v>260</v>
          </cell>
        </row>
        <row r="64">
          <cell r="B64" t="str">
            <v xml:space="preserve"> </v>
          </cell>
          <cell r="C64" t="str">
            <v>20 AOUT 1953</v>
          </cell>
          <cell r="D64" t="str">
            <v>H.S.N</v>
          </cell>
          <cell r="E64">
            <v>356</v>
          </cell>
        </row>
        <row r="65">
          <cell r="B65" t="str">
            <v xml:space="preserve"> </v>
          </cell>
          <cell r="C65" t="str">
            <v>H.G IBN ROCHD</v>
          </cell>
          <cell r="D65" t="str">
            <v>H.G.N</v>
          </cell>
          <cell r="E65">
            <v>1141</v>
          </cell>
        </row>
        <row r="66">
          <cell r="B66" t="str">
            <v>CASA EL FIDA</v>
          </cell>
          <cell r="C66" t="str">
            <v>H.G.P BOUAFI</v>
          </cell>
          <cell r="D66" t="str">
            <v xml:space="preserve">H.G.P </v>
          </cell>
          <cell r="E66">
            <v>210</v>
          </cell>
        </row>
        <row r="67">
          <cell r="B67" t="str">
            <v>Total région</v>
          </cell>
          <cell r="C67">
            <v>10</v>
          </cell>
          <cell r="E67">
            <v>3144</v>
          </cell>
        </row>
        <row r="68">
          <cell r="B68" t="str">
            <v>KHEMISSET</v>
          </cell>
          <cell r="C68" t="str">
            <v>KHEMISSET</v>
          </cell>
          <cell r="D68" t="str">
            <v>H.G.P</v>
          </cell>
          <cell r="E68">
            <v>154</v>
          </cell>
        </row>
        <row r="69">
          <cell r="B69" t="str">
            <v xml:space="preserve"> </v>
          </cell>
          <cell r="C69" t="str">
            <v>ROMMANI</v>
          </cell>
          <cell r="D69" t="str">
            <v>P.S.P</v>
          </cell>
          <cell r="E69">
            <v>76</v>
          </cell>
        </row>
        <row r="70">
          <cell r="B70" t="str">
            <v xml:space="preserve"> </v>
          </cell>
          <cell r="C70" t="str">
            <v>TIFLET</v>
          </cell>
          <cell r="D70" t="str">
            <v>P.S.P</v>
          </cell>
          <cell r="E70">
            <v>55</v>
          </cell>
        </row>
        <row r="71">
          <cell r="B71" t="str">
            <v>RABAT</v>
          </cell>
          <cell r="C71" t="str">
            <v>My YOUSSEF</v>
          </cell>
          <cell r="D71" t="str">
            <v>H.S.N</v>
          </cell>
          <cell r="E71">
            <v>465</v>
          </cell>
        </row>
        <row r="72">
          <cell r="B72" t="str">
            <v xml:space="preserve"> </v>
          </cell>
          <cell r="C72" t="str">
            <v>IBNOU SINA</v>
          </cell>
          <cell r="D72" t="str">
            <v>H.G.N *</v>
          </cell>
          <cell r="E72">
            <v>1150</v>
          </cell>
        </row>
        <row r="73">
          <cell r="B73" t="str">
            <v xml:space="preserve"> </v>
          </cell>
          <cell r="C73" t="str">
            <v>H.DES SPECIALITES</v>
          </cell>
          <cell r="D73" t="str">
            <v xml:space="preserve">H.S.N </v>
          </cell>
          <cell r="E73">
            <v>404</v>
          </cell>
        </row>
        <row r="74">
          <cell r="B74" t="str">
            <v xml:space="preserve"> </v>
          </cell>
          <cell r="C74" t="str">
            <v>MATERNITE SOUISSI</v>
          </cell>
          <cell r="D74" t="str">
            <v xml:space="preserve">H.S.N </v>
          </cell>
          <cell r="E74">
            <v>239</v>
          </cell>
        </row>
        <row r="75">
          <cell r="B75" t="str">
            <v xml:space="preserve"> </v>
          </cell>
          <cell r="C75" t="str">
            <v>H.D'ENFANT</v>
          </cell>
          <cell r="D75" t="str">
            <v xml:space="preserve">H.S.N </v>
          </cell>
          <cell r="E75">
            <v>634</v>
          </cell>
        </row>
        <row r="76">
          <cell r="B76" t="str">
            <v xml:space="preserve"> </v>
          </cell>
          <cell r="C76" t="str">
            <v xml:space="preserve"> MAT. ORANGERS</v>
          </cell>
          <cell r="D76" t="str">
            <v>H.S.N</v>
          </cell>
          <cell r="E76">
            <v>80</v>
          </cell>
        </row>
        <row r="77">
          <cell r="B77" t="str">
            <v xml:space="preserve"> </v>
          </cell>
          <cell r="C77" t="str">
            <v xml:space="preserve">Med BEN ABDELLAH </v>
          </cell>
          <cell r="D77" t="str">
            <v xml:space="preserve">H.S.N </v>
          </cell>
          <cell r="E77">
            <v>270</v>
          </cell>
        </row>
        <row r="78">
          <cell r="B78" t="str">
            <v>SALE</v>
          </cell>
          <cell r="C78" t="str">
            <v>MOULAY ABDELLAH</v>
          </cell>
          <cell r="D78" t="str">
            <v>H.G.P</v>
          </cell>
          <cell r="E78">
            <v>130</v>
          </cell>
        </row>
        <row r="79">
          <cell r="B79" t="str">
            <v xml:space="preserve"> </v>
          </cell>
          <cell r="C79" t="str">
            <v>AR-RAZI</v>
          </cell>
          <cell r="D79" t="str">
            <v>H.S.N</v>
          </cell>
          <cell r="E79">
            <v>200</v>
          </cell>
        </row>
        <row r="80">
          <cell r="B80" t="str">
            <v xml:space="preserve"> </v>
          </cell>
          <cell r="C80" t="str">
            <v>EL AYACHI</v>
          </cell>
          <cell r="D80" t="str">
            <v>H.S.N</v>
          </cell>
          <cell r="E80">
            <v>84</v>
          </cell>
        </row>
        <row r="81">
          <cell r="B81" t="str">
            <v>SKHIRAT TEMARA</v>
          </cell>
          <cell r="C81" t="str">
            <v>TEMARA</v>
          </cell>
          <cell r="D81" t="str">
            <v>H.G.P</v>
          </cell>
          <cell r="E81">
            <v>42</v>
          </cell>
        </row>
        <row r="82">
          <cell r="B82" t="str">
            <v>Total région</v>
          </cell>
          <cell r="C82">
            <v>14</v>
          </cell>
          <cell r="E82">
            <v>3983</v>
          </cell>
        </row>
        <row r="83">
          <cell r="B83" t="str">
            <v>EL JADIDA</v>
          </cell>
          <cell r="C83" t="str">
            <v>SIDI LAYACHI</v>
          </cell>
          <cell r="D83" t="str">
            <v xml:space="preserve">H.S.P </v>
          </cell>
          <cell r="E83">
            <v>80</v>
          </cell>
        </row>
        <row r="84">
          <cell r="B84" t="str">
            <v xml:space="preserve"> </v>
          </cell>
          <cell r="C84" t="str">
            <v>MOHAMED V</v>
          </cell>
          <cell r="D84" t="str">
            <v xml:space="preserve">H.G.P </v>
          </cell>
          <cell r="E84">
            <v>425</v>
          </cell>
        </row>
        <row r="85">
          <cell r="B85" t="str">
            <v>SAFI</v>
          </cell>
          <cell r="C85" t="str">
            <v>MOHAMED V</v>
          </cell>
          <cell r="D85" t="str">
            <v>H.G.P</v>
          </cell>
          <cell r="E85">
            <v>747</v>
          </cell>
        </row>
        <row r="86">
          <cell r="B86" t="str">
            <v>Total région</v>
          </cell>
          <cell r="C86">
            <v>3</v>
          </cell>
          <cell r="E86">
            <v>1252</v>
          </cell>
        </row>
        <row r="87">
          <cell r="B87" t="str">
            <v>AZILAL</v>
          </cell>
          <cell r="C87" t="str">
            <v>HAUT ATLAS CENTRAL</v>
          </cell>
          <cell r="D87" t="str">
            <v>H.G.P</v>
          </cell>
          <cell r="E87">
            <v>130</v>
          </cell>
        </row>
        <row r="88">
          <cell r="B88" t="str">
            <v>BENI MELLAL</v>
          </cell>
          <cell r="C88" t="str">
            <v>BENI MELLAL</v>
          </cell>
          <cell r="D88" t="str">
            <v>H.G.P</v>
          </cell>
          <cell r="E88">
            <v>428</v>
          </cell>
        </row>
        <row r="89">
          <cell r="B89" t="str">
            <v xml:space="preserve"> </v>
          </cell>
          <cell r="C89" t="str">
            <v>MOULAY ISMAIL</v>
          </cell>
          <cell r="D89" t="str">
            <v>P.S.P *</v>
          </cell>
          <cell r="E89">
            <v>190</v>
          </cell>
        </row>
        <row r="90">
          <cell r="B90" t="str">
            <v xml:space="preserve"> </v>
          </cell>
          <cell r="C90" t="str">
            <v>FQUIH BEN SALAH</v>
          </cell>
          <cell r="D90" t="str">
            <v>P.S.P</v>
          </cell>
          <cell r="E90">
            <v>66</v>
          </cell>
        </row>
        <row r="91">
          <cell r="B91" t="str">
            <v>Total région</v>
          </cell>
          <cell r="C91">
            <v>4</v>
          </cell>
          <cell r="E91">
            <v>814</v>
          </cell>
        </row>
        <row r="92">
          <cell r="B92" t="str">
            <v>ERRACHIDIA</v>
          </cell>
          <cell r="C92" t="str">
            <v>My ALI CHERIF</v>
          </cell>
          <cell r="D92" t="str">
            <v>H.G.P</v>
          </cell>
          <cell r="E92">
            <v>186</v>
          </cell>
        </row>
        <row r="93">
          <cell r="B93" t="str">
            <v xml:space="preserve"> </v>
          </cell>
          <cell r="C93" t="str">
            <v>HOUMANE FATOUAKI</v>
          </cell>
          <cell r="D93" t="str">
            <v>H.S.P</v>
          </cell>
          <cell r="E93">
            <v>130</v>
          </cell>
        </row>
        <row r="94">
          <cell r="B94" t="str">
            <v xml:space="preserve"> </v>
          </cell>
          <cell r="C94" t="str">
            <v>SGHIRI HAMANI B.MAATI</v>
          </cell>
          <cell r="D94" t="str">
            <v>P.S.P</v>
          </cell>
          <cell r="E94">
            <v>122</v>
          </cell>
        </row>
        <row r="95">
          <cell r="B95" t="str">
            <v xml:space="preserve"> </v>
          </cell>
          <cell r="C95" t="str">
            <v>20 AOUT</v>
          </cell>
          <cell r="D95" t="str">
            <v>P.S.P</v>
          </cell>
          <cell r="E95">
            <v>120</v>
          </cell>
        </row>
        <row r="96">
          <cell r="B96" t="str">
            <v>IFRANE</v>
          </cell>
          <cell r="C96" t="str">
            <v>20 AOUT</v>
          </cell>
          <cell r="D96" t="str">
            <v>P.S.P</v>
          </cell>
          <cell r="E96">
            <v>113</v>
          </cell>
        </row>
        <row r="97">
          <cell r="B97" t="str">
            <v>KHENIFRA</v>
          </cell>
          <cell r="C97" t="str">
            <v>MIDELT</v>
          </cell>
          <cell r="D97" t="str">
            <v>P.S.P</v>
          </cell>
          <cell r="E97">
            <v>108</v>
          </cell>
        </row>
        <row r="98">
          <cell r="B98" t="str">
            <v xml:space="preserve"> </v>
          </cell>
          <cell r="C98" t="str">
            <v>KHENIFRA</v>
          </cell>
          <cell r="D98" t="str">
            <v>H.G.P</v>
          </cell>
          <cell r="E98">
            <v>208</v>
          </cell>
        </row>
        <row r="99">
          <cell r="B99" t="str">
            <v>MEKNES-ISMAI.</v>
          </cell>
          <cell r="C99" t="str">
            <v>SIDI SAID</v>
          </cell>
          <cell r="D99" t="str">
            <v>H.S.R</v>
          </cell>
          <cell r="E99">
            <v>336</v>
          </cell>
        </row>
        <row r="100">
          <cell r="B100" t="str">
            <v>MEKNES-MENZEH</v>
          </cell>
          <cell r="C100" t="str">
            <v>MOULAY ISMAIL</v>
          </cell>
          <cell r="D100" t="str">
            <v>H.S.R</v>
          </cell>
          <cell r="E100">
            <v>344</v>
          </cell>
        </row>
        <row r="101">
          <cell r="B101" t="str">
            <v xml:space="preserve"> </v>
          </cell>
          <cell r="C101" t="str">
            <v>Med V</v>
          </cell>
          <cell r="D101" t="str">
            <v>H.G.R</v>
          </cell>
          <cell r="E101">
            <v>672</v>
          </cell>
        </row>
        <row r="102">
          <cell r="B102" t="str">
            <v>Total région</v>
          </cell>
          <cell r="C102">
            <v>10</v>
          </cell>
          <cell r="E102">
            <v>2339</v>
          </cell>
        </row>
        <row r="103">
          <cell r="B103" t="str">
            <v>BOULEMANE</v>
          </cell>
          <cell r="C103" t="str">
            <v xml:space="preserve">MARCHE VERTE </v>
          </cell>
          <cell r="D103" t="str">
            <v>H.G.P</v>
          </cell>
          <cell r="E103">
            <v>130</v>
          </cell>
        </row>
        <row r="104">
          <cell r="C104" t="str">
            <v>OUTATE EL HAJ</v>
          </cell>
          <cell r="D104" t="str">
            <v>P.S.P</v>
          </cell>
          <cell r="E104">
            <v>34</v>
          </cell>
        </row>
        <row r="105">
          <cell r="B105" t="str">
            <v>FES JDID</v>
          </cell>
          <cell r="C105" t="str">
            <v>AL GHASSANI</v>
          </cell>
          <cell r="D105" t="str">
            <v>H.G.R</v>
          </cell>
          <cell r="E105">
            <v>502</v>
          </cell>
        </row>
        <row r="106">
          <cell r="B106" t="str">
            <v xml:space="preserve"> </v>
          </cell>
          <cell r="C106" t="str">
            <v>IBN BAITAR</v>
          </cell>
          <cell r="D106" t="str">
            <v>H.S.R *</v>
          </cell>
          <cell r="E106">
            <v>60</v>
          </cell>
        </row>
        <row r="107">
          <cell r="B107" t="str">
            <v>FES MEDINA</v>
          </cell>
          <cell r="C107" t="str">
            <v>OMAR DRISSI</v>
          </cell>
          <cell r="D107" t="str">
            <v>H.S.R</v>
          </cell>
          <cell r="E107">
            <v>162</v>
          </cell>
        </row>
        <row r="108">
          <cell r="B108" t="str">
            <v xml:space="preserve">FES ZOUAGHA </v>
          </cell>
          <cell r="C108" t="str">
            <v>IBN AL HASSAN</v>
          </cell>
          <cell r="D108" t="str">
            <v xml:space="preserve">H.S.R </v>
          </cell>
          <cell r="E108">
            <v>112</v>
          </cell>
        </row>
        <row r="109">
          <cell r="B109" t="str">
            <v xml:space="preserve"> </v>
          </cell>
          <cell r="C109" t="str">
            <v>IBN AL KHATIB</v>
          </cell>
          <cell r="D109" t="str">
            <v xml:space="preserve">H.G.R </v>
          </cell>
          <cell r="E109">
            <v>546</v>
          </cell>
        </row>
        <row r="110">
          <cell r="B110" t="str">
            <v>FES SEFROU</v>
          </cell>
          <cell r="C110" t="str">
            <v>MOHAMMED V</v>
          </cell>
          <cell r="D110" t="str">
            <v xml:space="preserve">H.G.P </v>
          </cell>
          <cell r="E110">
            <v>120</v>
          </cell>
        </row>
        <row r="111">
          <cell r="B111" t="str">
            <v>Total région</v>
          </cell>
          <cell r="C111">
            <v>8</v>
          </cell>
          <cell r="E111">
            <v>1666</v>
          </cell>
        </row>
        <row r="112">
          <cell r="B112" t="str">
            <v>AL HOCEIMA</v>
          </cell>
          <cell r="C112" t="str">
            <v>MOHAMED V</v>
          </cell>
          <cell r="D112" t="str">
            <v>H.G.P</v>
          </cell>
          <cell r="E112">
            <v>346</v>
          </cell>
        </row>
        <row r="113">
          <cell r="B113" t="str">
            <v>TAOUNATE</v>
          </cell>
          <cell r="C113" t="str">
            <v xml:space="preserve">HASSAN II </v>
          </cell>
          <cell r="D113" t="str">
            <v>P.S.P</v>
          </cell>
          <cell r="E113">
            <v>70</v>
          </cell>
        </row>
        <row r="114">
          <cell r="B114" t="str">
            <v>TAZA</v>
          </cell>
          <cell r="C114" t="str">
            <v>IBNOU ROCHD</v>
          </cell>
          <cell r="D114" t="str">
            <v xml:space="preserve">H.G.P </v>
          </cell>
          <cell r="E114">
            <v>113</v>
          </cell>
        </row>
        <row r="115">
          <cell r="B115" t="str">
            <v xml:space="preserve"> </v>
          </cell>
          <cell r="C115" t="str">
            <v>IBN BAJA</v>
          </cell>
          <cell r="D115" t="str">
            <v xml:space="preserve">H.G.P </v>
          </cell>
          <cell r="E115">
            <v>343</v>
          </cell>
        </row>
        <row r="116">
          <cell r="B116" t="str">
            <v xml:space="preserve"> </v>
          </cell>
          <cell r="C116" t="str">
            <v>GUERCIF</v>
          </cell>
          <cell r="D116" t="str">
            <v>P.S.P</v>
          </cell>
          <cell r="E116">
            <v>41</v>
          </cell>
        </row>
        <row r="117">
          <cell r="B117" t="str">
            <v>Total région</v>
          </cell>
          <cell r="C117">
            <v>5</v>
          </cell>
          <cell r="E117">
            <v>913</v>
          </cell>
        </row>
        <row r="118">
          <cell r="B118" t="str">
            <v>CHAOUEN</v>
          </cell>
          <cell r="C118" t="str">
            <v>MOHAMED V</v>
          </cell>
          <cell r="D118" t="str">
            <v xml:space="preserve">H.G.P </v>
          </cell>
          <cell r="E118">
            <v>120</v>
          </cell>
        </row>
        <row r="119">
          <cell r="B119" t="str">
            <v>LARACHE</v>
          </cell>
          <cell r="C119" t="str">
            <v>LALLA MERIEM</v>
          </cell>
          <cell r="D119" t="str">
            <v xml:space="preserve">H.G.P </v>
          </cell>
          <cell r="E119">
            <v>194</v>
          </cell>
        </row>
        <row r="120">
          <cell r="B120" t="str">
            <v xml:space="preserve"> </v>
          </cell>
          <cell r="C120" t="str">
            <v>KSAR KEBIR</v>
          </cell>
          <cell r="D120" t="str">
            <v>P.S.P</v>
          </cell>
          <cell r="E120">
            <v>105</v>
          </cell>
        </row>
        <row r="121">
          <cell r="B121" t="str">
            <v>TANGER</v>
          </cell>
          <cell r="C121" t="str">
            <v>AL KORTOBI</v>
          </cell>
          <cell r="D121" t="str">
            <v xml:space="preserve">H.G.P </v>
          </cell>
          <cell r="E121">
            <v>105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5">
          <cell r="B5" t="str">
            <v>Préféctures</v>
          </cell>
          <cell r="C5" t="str">
            <v>l'hôpital</v>
          </cell>
          <cell r="D5" t="str">
            <v xml:space="preserve"> </v>
          </cell>
          <cell r="E5" t="str">
            <v xml:space="preserve"> </v>
          </cell>
        </row>
        <row r="6">
          <cell r="B6" t="str">
            <v>OUED EDDAHAB</v>
          </cell>
          <cell r="C6" t="str">
            <v>HASSAN II</v>
          </cell>
          <cell r="D6" t="str">
            <v>H.G.P</v>
          </cell>
          <cell r="E6">
            <v>53</v>
          </cell>
        </row>
        <row r="7">
          <cell r="B7" t="str">
            <v>Total région</v>
          </cell>
          <cell r="C7">
            <v>1</v>
          </cell>
          <cell r="E7">
            <v>53</v>
          </cell>
        </row>
        <row r="8">
          <cell r="B8" t="str">
            <v>BOUJDOUR</v>
          </cell>
          <cell r="C8" t="str">
            <v>BOUJDOUR</v>
          </cell>
          <cell r="D8" t="str">
            <v>H.G.P</v>
          </cell>
          <cell r="E8">
            <v>36</v>
          </cell>
        </row>
        <row r="9">
          <cell r="B9" t="str">
            <v>LAAYOUNE</v>
          </cell>
          <cell r="C9" t="str">
            <v>My HASSAN BEN EL MEHDI</v>
          </cell>
          <cell r="D9" t="str">
            <v xml:space="preserve">H.G.P </v>
          </cell>
          <cell r="E9">
            <v>216</v>
          </cell>
        </row>
        <row r="10">
          <cell r="B10" t="str">
            <v xml:space="preserve"> </v>
          </cell>
          <cell r="C10" t="str">
            <v xml:space="preserve">HASSAN II </v>
          </cell>
          <cell r="D10" t="str">
            <v xml:space="preserve">H.S.P </v>
          </cell>
          <cell r="E10">
            <v>153</v>
          </cell>
        </row>
        <row r="11">
          <cell r="B11" t="str">
            <v>Total région</v>
          </cell>
          <cell r="C11">
            <v>3</v>
          </cell>
          <cell r="E11">
            <v>405</v>
          </cell>
        </row>
        <row r="12">
          <cell r="B12" t="str">
            <v>ESS-EMARA</v>
          </cell>
          <cell r="C12" t="str">
            <v>ES-SMARA</v>
          </cell>
          <cell r="D12" t="str">
            <v xml:space="preserve">H.G.P </v>
          </cell>
          <cell r="E12">
            <v>90</v>
          </cell>
        </row>
        <row r="13">
          <cell r="B13" t="str">
            <v>GUELMIM</v>
          </cell>
          <cell r="C13" t="str">
            <v>BOUIZAKAREN</v>
          </cell>
          <cell r="D13" t="str">
            <v>P.S.P</v>
          </cell>
          <cell r="E13">
            <v>80</v>
          </cell>
        </row>
        <row r="14">
          <cell r="B14" t="str">
            <v xml:space="preserve"> </v>
          </cell>
          <cell r="C14" t="str">
            <v>GUELMIM</v>
          </cell>
          <cell r="D14" t="str">
            <v>H.G.P</v>
          </cell>
          <cell r="E14">
            <v>50</v>
          </cell>
        </row>
        <row r="15">
          <cell r="B15" t="str">
            <v>TANTAN</v>
          </cell>
          <cell r="C15" t="str">
            <v>HASSAN II</v>
          </cell>
          <cell r="D15" t="str">
            <v>H.G.P</v>
          </cell>
          <cell r="E15">
            <v>120</v>
          </cell>
        </row>
        <row r="16">
          <cell r="B16" t="str">
            <v>Total région</v>
          </cell>
          <cell r="C16">
            <v>4</v>
          </cell>
          <cell r="E16">
            <v>340</v>
          </cell>
        </row>
        <row r="17">
          <cell r="B17" t="str">
            <v>AGADIR</v>
          </cell>
          <cell r="C17" t="str">
            <v>HASSAN II</v>
          </cell>
          <cell r="D17" t="str">
            <v>H.G.R *</v>
          </cell>
          <cell r="E17">
            <v>675</v>
          </cell>
        </row>
        <row r="18">
          <cell r="B18" t="str">
            <v>INEZGANE</v>
          </cell>
          <cell r="C18" t="str">
            <v>INEZGANE</v>
          </cell>
          <cell r="D18" t="str">
            <v>H.G.P *</v>
          </cell>
          <cell r="E18">
            <v>350</v>
          </cell>
        </row>
        <row r="19">
          <cell r="B19" t="str">
            <v>OUARZAZATE</v>
          </cell>
          <cell r="C19" t="str">
            <v>BOUGAFER</v>
          </cell>
          <cell r="D19" t="str">
            <v xml:space="preserve">H.S.P </v>
          </cell>
          <cell r="E19">
            <v>82</v>
          </cell>
        </row>
        <row r="20">
          <cell r="B20" t="str">
            <v xml:space="preserve"> </v>
          </cell>
          <cell r="C20" t="str">
            <v>SIDI HSSAIN BENACEUR</v>
          </cell>
          <cell r="D20" t="str">
            <v xml:space="preserve">H.G.P </v>
          </cell>
          <cell r="E20">
            <v>291</v>
          </cell>
        </row>
        <row r="21">
          <cell r="B21" t="str">
            <v xml:space="preserve"> </v>
          </cell>
          <cell r="C21" t="str">
            <v>TINGHIR</v>
          </cell>
          <cell r="D21" t="str">
            <v>P.S.P</v>
          </cell>
          <cell r="E21">
            <v>47</v>
          </cell>
        </row>
        <row r="22">
          <cell r="B22" t="str">
            <v>TAROUDANTE</v>
          </cell>
          <cell r="C22" t="str">
            <v>TAROUDANTE</v>
          </cell>
          <cell r="D22" t="str">
            <v>H.G.P</v>
          </cell>
          <cell r="E22">
            <v>285</v>
          </cell>
        </row>
        <row r="23">
          <cell r="B23" t="str">
            <v>TIZNIT</v>
          </cell>
          <cell r="C23" t="str">
            <v>HASSAN Ier</v>
          </cell>
          <cell r="D23" t="str">
            <v xml:space="preserve">H.G.P </v>
          </cell>
          <cell r="E23">
            <v>230</v>
          </cell>
        </row>
        <row r="24">
          <cell r="B24" t="str">
            <v xml:space="preserve"> </v>
          </cell>
          <cell r="C24" t="str">
            <v>SIDI IFNI</v>
          </cell>
          <cell r="D24" t="str">
            <v>P.S.P</v>
          </cell>
          <cell r="E24">
            <v>100</v>
          </cell>
        </row>
        <row r="25">
          <cell r="B25" t="str">
            <v xml:space="preserve"> </v>
          </cell>
          <cell r="C25" t="str">
            <v>HOUMANE EL FATOUAKI</v>
          </cell>
          <cell r="D25" t="str">
            <v>H.S.P</v>
          </cell>
          <cell r="E25">
            <v>72</v>
          </cell>
        </row>
        <row r="26">
          <cell r="B26" t="str">
            <v>ZAGORA</v>
          </cell>
          <cell r="C26" t="str">
            <v>ZAGORA</v>
          </cell>
          <cell r="D26" t="str">
            <v>P.S.P</v>
          </cell>
          <cell r="E26">
            <v>72</v>
          </cell>
        </row>
        <row r="27">
          <cell r="B27" t="str">
            <v>Total région</v>
          </cell>
          <cell r="C27">
            <v>10</v>
          </cell>
          <cell r="E27">
            <v>2204</v>
          </cell>
        </row>
        <row r="28">
          <cell r="B28" t="str">
            <v>KENITRA</v>
          </cell>
          <cell r="C28" t="str">
            <v>AL IDRISSI</v>
          </cell>
          <cell r="D28" t="str">
            <v xml:space="preserve">H.G.P </v>
          </cell>
          <cell r="E28">
            <v>501</v>
          </cell>
        </row>
        <row r="29">
          <cell r="B29" t="str">
            <v xml:space="preserve"> </v>
          </cell>
          <cell r="C29" t="str">
            <v>ZOUBIR SKIREJ</v>
          </cell>
          <cell r="D29" t="str">
            <v>P.S.P</v>
          </cell>
          <cell r="E29">
            <v>180</v>
          </cell>
        </row>
        <row r="30">
          <cell r="B30" t="str">
            <v>SIDI KACEM</v>
          </cell>
          <cell r="C30" t="str">
            <v>OUAZZANE</v>
          </cell>
          <cell r="D30" t="str">
            <v>P.S.P</v>
          </cell>
          <cell r="E30">
            <v>153</v>
          </cell>
        </row>
        <row r="31">
          <cell r="B31" t="str">
            <v xml:space="preserve"> </v>
          </cell>
          <cell r="C31" t="str">
            <v>SIDI KACEM</v>
          </cell>
          <cell r="D31" t="str">
            <v xml:space="preserve">H.G.P </v>
          </cell>
          <cell r="E31">
            <v>210</v>
          </cell>
        </row>
        <row r="32">
          <cell r="B32" t="str">
            <v>Total région</v>
          </cell>
          <cell r="C32">
            <v>4</v>
          </cell>
          <cell r="E32">
            <v>1044</v>
          </cell>
        </row>
        <row r="33">
          <cell r="B33" t="str">
            <v>BENSLIMANE</v>
          </cell>
          <cell r="C33" t="str">
            <v>BENSLIMANE</v>
          </cell>
          <cell r="D33" t="str">
            <v xml:space="preserve">H.G.P </v>
          </cell>
          <cell r="E33">
            <v>29</v>
          </cell>
        </row>
        <row r="34">
          <cell r="B34" t="str">
            <v>KHOURIBGA</v>
          </cell>
          <cell r="C34" t="str">
            <v>OUED.ZEM</v>
          </cell>
          <cell r="D34" t="str">
            <v>P.S.P</v>
          </cell>
          <cell r="E34">
            <v>50</v>
          </cell>
        </row>
        <row r="35">
          <cell r="B35" t="str">
            <v xml:space="preserve"> </v>
          </cell>
          <cell r="C35" t="str">
            <v>KHOURIBGA</v>
          </cell>
          <cell r="D35" t="str">
            <v xml:space="preserve">H.G.P </v>
          </cell>
          <cell r="E35">
            <v>230</v>
          </cell>
        </row>
        <row r="36">
          <cell r="B36" t="str">
            <v>SETTAT</v>
          </cell>
          <cell r="C36" t="str">
            <v xml:space="preserve">BEN AHMED ( PHTISIO ) </v>
          </cell>
          <cell r="D36" t="str">
            <v xml:space="preserve">H.S.P </v>
          </cell>
          <cell r="E36">
            <v>187</v>
          </cell>
        </row>
        <row r="37">
          <cell r="B37" t="str">
            <v xml:space="preserve"> </v>
          </cell>
          <cell r="C37" t="str">
            <v>HASSAN II</v>
          </cell>
          <cell r="D37" t="str">
            <v>H.G.P</v>
          </cell>
          <cell r="E37">
            <v>280</v>
          </cell>
        </row>
        <row r="38">
          <cell r="B38" t="str">
            <v xml:space="preserve"> </v>
          </cell>
          <cell r="C38" t="str">
            <v>ER-RAZI</v>
          </cell>
          <cell r="D38" t="str">
            <v>P.S.P</v>
          </cell>
          <cell r="E38">
            <v>120</v>
          </cell>
        </row>
        <row r="39">
          <cell r="B39" t="str">
            <v xml:space="preserve"> </v>
          </cell>
          <cell r="C39" t="str">
            <v>PSYCHIATRIE</v>
          </cell>
          <cell r="D39" t="str">
            <v xml:space="preserve">H.S.P </v>
          </cell>
          <cell r="E39">
            <v>630</v>
          </cell>
        </row>
        <row r="40">
          <cell r="B40" t="str">
            <v xml:space="preserve"> </v>
          </cell>
          <cell r="C40" t="str">
            <v xml:space="preserve">BEN AHMED </v>
          </cell>
          <cell r="D40" t="str">
            <v>P.S.P</v>
          </cell>
          <cell r="E40">
            <v>120</v>
          </cell>
        </row>
        <row r="41">
          <cell r="B41" t="str">
            <v>Total région</v>
          </cell>
          <cell r="C41">
            <v>8</v>
          </cell>
          <cell r="E41">
            <v>1646</v>
          </cell>
        </row>
        <row r="42">
          <cell r="B42" t="str">
            <v>EL KELAA</v>
          </cell>
          <cell r="C42" t="str">
            <v>ASSALAMA</v>
          </cell>
          <cell r="D42" t="str">
            <v>H.G.P</v>
          </cell>
          <cell r="E42">
            <v>417</v>
          </cell>
        </row>
        <row r="43">
          <cell r="B43" t="str">
            <v>ESSAOUIRA</v>
          </cell>
          <cell r="C43" t="str">
            <v>SIDI Med BEN ABDELLAH</v>
          </cell>
          <cell r="D43" t="str">
            <v xml:space="preserve">H.G.P </v>
          </cell>
          <cell r="E43">
            <v>361</v>
          </cell>
        </row>
        <row r="44">
          <cell r="B44" t="str">
            <v>MARRA-MENARA</v>
          </cell>
          <cell r="C44" t="str">
            <v>EL RAZI</v>
          </cell>
          <cell r="D44" t="str">
            <v>H.S.R</v>
          </cell>
          <cell r="E44">
            <v>420</v>
          </cell>
        </row>
        <row r="45">
          <cell r="B45" t="str">
            <v xml:space="preserve"> </v>
          </cell>
          <cell r="C45" t="str">
            <v>IBN NAFIS</v>
          </cell>
          <cell r="D45" t="str">
            <v>H.S.R</v>
          </cell>
          <cell r="E45">
            <v>220</v>
          </cell>
        </row>
        <row r="46">
          <cell r="B46" t="str">
            <v xml:space="preserve"> </v>
          </cell>
          <cell r="C46" t="str">
            <v>IBN TOFAIL MATERNITE</v>
          </cell>
          <cell r="D46" t="str">
            <v xml:space="preserve">H.S.R </v>
          </cell>
          <cell r="E46">
            <v>161</v>
          </cell>
        </row>
        <row r="47">
          <cell r="B47" t="str">
            <v xml:space="preserve"> </v>
          </cell>
          <cell r="C47" t="str">
            <v>IBN TOFAIL CHIRURGIE</v>
          </cell>
          <cell r="D47" t="str">
            <v xml:space="preserve">H.S.R </v>
          </cell>
          <cell r="E47">
            <v>300</v>
          </cell>
        </row>
        <row r="48">
          <cell r="B48" t="str">
            <v>MARRA-MEDINA</v>
          </cell>
          <cell r="C48" t="str">
            <v>IBN ZOHR</v>
          </cell>
          <cell r="D48" t="str">
            <v>H.G.R</v>
          </cell>
          <cell r="E48">
            <v>460</v>
          </cell>
        </row>
        <row r="49">
          <cell r="B49" t="str">
            <v xml:space="preserve"> </v>
          </cell>
          <cell r="C49" t="str">
            <v>EL ANTAKI</v>
          </cell>
          <cell r="D49" t="str">
            <v xml:space="preserve">H.S.R </v>
          </cell>
          <cell r="E49">
            <v>197</v>
          </cell>
        </row>
        <row r="50">
          <cell r="B50" t="str">
            <v>Total région</v>
          </cell>
          <cell r="C50">
            <v>8</v>
          </cell>
          <cell r="E50">
            <v>2536</v>
          </cell>
        </row>
        <row r="51">
          <cell r="B51" t="str">
            <v>FIGUIG</v>
          </cell>
          <cell r="C51" t="str">
            <v>HASSAN II</v>
          </cell>
          <cell r="D51" t="str">
            <v xml:space="preserve">H.G.P </v>
          </cell>
          <cell r="E51">
            <v>100</v>
          </cell>
        </row>
        <row r="52">
          <cell r="B52" t="str">
            <v>NADOR</v>
          </cell>
          <cell r="C52" t="str">
            <v>HASSANI</v>
          </cell>
          <cell r="D52" t="str">
            <v xml:space="preserve">H.G.P </v>
          </cell>
          <cell r="E52">
            <v>343</v>
          </cell>
        </row>
        <row r="53">
          <cell r="B53" t="str">
            <v>OUJDA-ANGAD</v>
          </cell>
          <cell r="C53" t="str">
            <v>AL FARABI</v>
          </cell>
          <cell r="D53" t="str">
            <v>H.G.R</v>
          </cell>
          <cell r="E53">
            <v>747</v>
          </cell>
        </row>
        <row r="54">
          <cell r="B54" t="str">
            <v xml:space="preserve"> </v>
          </cell>
          <cell r="C54" t="str">
            <v>PSYCHIATRIQUE</v>
          </cell>
          <cell r="D54" t="str">
            <v>H.S.R</v>
          </cell>
          <cell r="E54">
            <v>90</v>
          </cell>
        </row>
        <row r="55">
          <cell r="B55" t="str">
            <v>BERKANE</v>
          </cell>
          <cell r="C55" t="str">
            <v>EDDERAK</v>
          </cell>
          <cell r="D55" t="str">
            <v>H.G.P</v>
          </cell>
          <cell r="E55">
            <v>92</v>
          </cell>
        </row>
        <row r="56">
          <cell r="B56" t="str">
            <v>Total région</v>
          </cell>
          <cell r="C56">
            <v>5</v>
          </cell>
          <cell r="E56">
            <v>1372</v>
          </cell>
        </row>
        <row r="57">
          <cell r="B57" t="str">
            <v>BERNO.ZENATA</v>
          </cell>
          <cell r="C57" t="str">
            <v>TIT MELLIL</v>
          </cell>
          <cell r="D57" t="str">
            <v>H.S.P *</v>
          </cell>
          <cell r="E57">
            <v>110</v>
          </cell>
        </row>
        <row r="58">
          <cell r="B58" t="str">
            <v xml:space="preserve">CASA.B.M'SIK </v>
          </cell>
          <cell r="C58" t="str">
            <v>BEN M'SICK S.OTHMANE</v>
          </cell>
          <cell r="D58" t="str">
            <v>H.G.P</v>
          </cell>
          <cell r="E58">
            <v>250</v>
          </cell>
        </row>
        <row r="59">
          <cell r="B59" t="str">
            <v xml:space="preserve">CASA A.SEBAA </v>
          </cell>
          <cell r="C59" t="str">
            <v>MOHAMED V</v>
          </cell>
          <cell r="D59" t="str">
            <v xml:space="preserve">H.G.P </v>
          </cell>
          <cell r="E59">
            <v>226</v>
          </cell>
        </row>
        <row r="60">
          <cell r="B60" t="str">
            <v xml:space="preserve">CASA A.CHOCK </v>
          </cell>
          <cell r="C60" t="str">
            <v>CENTRE DE LEPROLOGIE</v>
          </cell>
          <cell r="D60" t="str">
            <v>H.S.P</v>
          </cell>
          <cell r="E60">
            <v>216</v>
          </cell>
        </row>
        <row r="61">
          <cell r="B61" t="str">
            <v>MOHAMMADIA</v>
          </cell>
          <cell r="C61" t="str">
            <v>My ABDELLAH</v>
          </cell>
          <cell r="D61" t="str">
            <v xml:space="preserve">H.G.P </v>
          </cell>
          <cell r="E61">
            <v>172</v>
          </cell>
        </row>
        <row r="62">
          <cell r="B62" t="str">
            <v>CASA-ANFA</v>
          </cell>
          <cell r="C62" t="str">
            <v>MY YOUSSEF</v>
          </cell>
          <cell r="D62" t="str">
            <v xml:space="preserve">H.G.P </v>
          </cell>
          <cell r="E62">
            <v>203</v>
          </cell>
        </row>
        <row r="63">
          <cell r="B63" t="str">
            <v xml:space="preserve"> </v>
          </cell>
          <cell r="C63" t="str">
            <v>HOPITAL D'ENFANTS</v>
          </cell>
          <cell r="D63" t="str">
            <v>H.S.N *</v>
          </cell>
          <cell r="E63">
            <v>260</v>
          </cell>
        </row>
        <row r="64">
          <cell r="B64" t="str">
            <v xml:space="preserve"> </v>
          </cell>
          <cell r="C64" t="str">
            <v>20 AOUT 1953</v>
          </cell>
          <cell r="D64" t="str">
            <v>H.S.N</v>
          </cell>
          <cell r="E64">
            <v>356</v>
          </cell>
        </row>
        <row r="65">
          <cell r="B65" t="str">
            <v xml:space="preserve"> </v>
          </cell>
          <cell r="C65" t="str">
            <v>H.G IBN ROCHD</v>
          </cell>
          <cell r="D65" t="str">
            <v>H.G.N</v>
          </cell>
          <cell r="E65">
            <v>1141</v>
          </cell>
        </row>
        <row r="66">
          <cell r="B66" t="str">
            <v>CASA EL FIDA</v>
          </cell>
          <cell r="C66" t="str">
            <v>H.G.P BOUAFI</v>
          </cell>
          <cell r="D66" t="str">
            <v xml:space="preserve">H.G.P </v>
          </cell>
          <cell r="E66">
            <v>210</v>
          </cell>
        </row>
        <row r="67">
          <cell r="B67" t="str">
            <v>Total région</v>
          </cell>
          <cell r="C67">
            <v>10</v>
          </cell>
          <cell r="E67">
            <v>3144</v>
          </cell>
        </row>
        <row r="68">
          <cell r="B68" t="str">
            <v>KHEMISSET</v>
          </cell>
          <cell r="C68" t="str">
            <v>KHEMISSET</v>
          </cell>
          <cell r="D68" t="str">
            <v>H.G.P</v>
          </cell>
          <cell r="E68">
            <v>154</v>
          </cell>
        </row>
        <row r="69">
          <cell r="B69" t="str">
            <v xml:space="preserve"> </v>
          </cell>
          <cell r="C69" t="str">
            <v>ROMMANI</v>
          </cell>
          <cell r="D69" t="str">
            <v>P.S.P</v>
          </cell>
          <cell r="E69">
            <v>76</v>
          </cell>
        </row>
        <row r="70">
          <cell r="B70" t="str">
            <v xml:space="preserve"> </v>
          </cell>
          <cell r="C70" t="str">
            <v>TIFLET</v>
          </cell>
          <cell r="D70" t="str">
            <v>P.S.P</v>
          </cell>
          <cell r="E70">
            <v>55</v>
          </cell>
        </row>
        <row r="71">
          <cell r="B71" t="str">
            <v>RABAT</v>
          </cell>
          <cell r="C71" t="str">
            <v>My YOUSSEF</v>
          </cell>
          <cell r="D71" t="str">
            <v>H.S.N</v>
          </cell>
          <cell r="E71">
            <v>465</v>
          </cell>
        </row>
        <row r="72">
          <cell r="B72" t="str">
            <v xml:space="preserve"> </v>
          </cell>
          <cell r="C72" t="str">
            <v>IBNOU SINA</v>
          </cell>
          <cell r="D72" t="str">
            <v>H.G.N *</v>
          </cell>
          <cell r="E72">
            <v>1150</v>
          </cell>
        </row>
        <row r="73">
          <cell r="B73" t="str">
            <v xml:space="preserve"> </v>
          </cell>
          <cell r="C73" t="str">
            <v>H.DES SPECIALITES</v>
          </cell>
          <cell r="D73" t="str">
            <v xml:space="preserve">H.S.N </v>
          </cell>
          <cell r="E73">
            <v>404</v>
          </cell>
        </row>
        <row r="74">
          <cell r="B74" t="str">
            <v xml:space="preserve"> </v>
          </cell>
          <cell r="C74" t="str">
            <v>MATERNITE SOUISSI</v>
          </cell>
          <cell r="D74" t="str">
            <v xml:space="preserve">H.S.N </v>
          </cell>
          <cell r="E74">
            <v>239</v>
          </cell>
        </row>
        <row r="75">
          <cell r="B75" t="str">
            <v xml:space="preserve"> </v>
          </cell>
          <cell r="C75" t="str">
            <v>H.D'ENFANT</v>
          </cell>
          <cell r="D75" t="str">
            <v xml:space="preserve">H.S.N </v>
          </cell>
          <cell r="E75">
            <v>634</v>
          </cell>
        </row>
        <row r="76">
          <cell r="B76" t="str">
            <v xml:space="preserve"> </v>
          </cell>
          <cell r="C76" t="str">
            <v xml:space="preserve"> MAT. ORANGERS</v>
          </cell>
          <cell r="D76" t="str">
            <v>H.S.N</v>
          </cell>
          <cell r="E76">
            <v>80</v>
          </cell>
        </row>
        <row r="77">
          <cell r="B77" t="str">
            <v xml:space="preserve"> </v>
          </cell>
          <cell r="C77" t="str">
            <v xml:space="preserve">Med BEN ABDELLAH </v>
          </cell>
          <cell r="D77" t="str">
            <v xml:space="preserve">H.S.N </v>
          </cell>
          <cell r="E77">
            <v>270</v>
          </cell>
        </row>
        <row r="78">
          <cell r="B78" t="str">
            <v>SALE</v>
          </cell>
          <cell r="C78" t="str">
            <v>MOULAY ABDELLAH</v>
          </cell>
          <cell r="D78" t="str">
            <v>H.G.P</v>
          </cell>
          <cell r="E78">
            <v>130</v>
          </cell>
        </row>
        <row r="79">
          <cell r="B79" t="str">
            <v xml:space="preserve"> </v>
          </cell>
          <cell r="C79" t="str">
            <v>AR-RAZI</v>
          </cell>
          <cell r="D79" t="str">
            <v>H.S.N</v>
          </cell>
          <cell r="E79">
            <v>200</v>
          </cell>
        </row>
        <row r="80">
          <cell r="B80" t="str">
            <v xml:space="preserve"> </v>
          </cell>
          <cell r="C80" t="str">
            <v>EL AYACHI</v>
          </cell>
          <cell r="D80" t="str">
            <v>H.S.N</v>
          </cell>
          <cell r="E80">
            <v>84</v>
          </cell>
        </row>
        <row r="81">
          <cell r="B81" t="str">
            <v>SKHIRAT TEMARA</v>
          </cell>
          <cell r="C81" t="str">
            <v>TEMARA</v>
          </cell>
          <cell r="D81" t="str">
            <v>H.G.P</v>
          </cell>
          <cell r="E81">
            <v>42</v>
          </cell>
        </row>
        <row r="82">
          <cell r="B82" t="str">
            <v>Total région</v>
          </cell>
          <cell r="C82">
            <v>14</v>
          </cell>
          <cell r="E82">
            <v>3983</v>
          </cell>
        </row>
        <row r="83">
          <cell r="B83" t="str">
            <v>EL JADIDA</v>
          </cell>
          <cell r="C83" t="str">
            <v>SIDI LAYACHI</v>
          </cell>
          <cell r="D83" t="str">
            <v xml:space="preserve">H.S.P </v>
          </cell>
          <cell r="E83">
            <v>80</v>
          </cell>
        </row>
        <row r="84">
          <cell r="B84" t="str">
            <v xml:space="preserve"> </v>
          </cell>
          <cell r="C84" t="str">
            <v>MOHAMED V</v>
          </cell>
          <cell r="D84" t="str">
            <v xml:space="preserve">H.G.P </v>
          </cell>
          <cell r="E84">
            <v>425</v>
          </cell>
        </row>
        <row r="85">
          <cell r="B85" t="str">
            <v>SAFI</v>
          </cell>
          <cell r="C85" t="str">
            <v>MOHAMED V</v>
          </cell>
          <cell r="D85" t="str">
            <v>H.G.P</v>
          </cell>
          <cell r="E85">
            <v>747</v>
          </cell>
        </row>
        <row r="86">
          <cell r="B86" t="str">
            <v>Total région</v>
          </cell>
          <cell r="C86">
            <v>3</v>
          </cell>
          <cell r="E86">
            <v>1252</v>
          </cell>
        </row>
        <row r="87">
          <cell r="B87" t="str">
            <v>AZILAL</v>
          </cell>
          <cell r="C87" t="str">
            <v>HAUT ATLAS CENTRAL</v>
          </cell>
          <cell r="D87" t="str">
            <v>H.G.P</v>
          </cell>
          <cell r="E87">
            <v>130</v>
          </cell>
        </row>
        <row r="88">
          <cell r="B88" t="str">
            <v>BENI MELLAL</v>
          </cell>
          <cell r="C88" t="str">
            <v>BENI MELLAL</v>
          </cell>
          <cell r="D88" t="str">
            <v>H.G.P</v>
          </cell>
          <cell r="E88">
            <v>428</v>
          </cell>
        </row>
        <row r="89">
          <cell r="B89" t="str">
            <v xml:space="preserve"> </v>
          </cell>
          <cell r="C89" t="str">
            <v>MOULAY ISMAIL</v>
          </cell>
          <cell r="D89" t="str">
            <v>P.S.P *</v>
          </cell>
          <cell r="E89">
            <v>190</v>
          </cell>
        </row>
        <row r="90">
          <cell r="B90" t="str">
            <v xml:space="preserve"> </v>
          </cell>
          <cell r="C90" t="str">
            <v>FQUIH BEN SALAH</v>
          </cell>
          <cell r="D90" t="str">
            <v>P.S.P</v>
          </cell>
          <cell r="E90">
            <v>66</v>
          </cell>
        </row>
        <row r="91">
          <cell r="B91" t="str">
            <v>Total région</v>
          </cell>
          <cell r="C91">
            <v>4</v>
          </cell>
          <cell r="E91">
            <v>814</v>
          </cell>
        </row>
        <row r="92">
          <cell r="B92" t="str">
            <v>ERRACHIDIA</v>
          </cell>
          <cell r="C92" t="str">
            <v>My ALI CHERIF</v>
          </cell>
          <cell r="D92" t="str">
            <v>H.G.P</v>
          </cell>
          <cell r="E92">
            <v>186</v>
          </cell>
        </row>
        <row r="93">
          <cell r="B93" t="str">
            <v xml:space="preserve"> </v>
          </cell>
          <cell r="C93" t="str">
            <v>HOUMANE FATOUAKI</v>
          </cell>
          <cell r="D93" t="str">
            <v>H.S.P</v>
          </cell>
          <cell r="E93">
            <v>130</v>
          </cell>
        </row>
        <row r="94">
          <cell r="B94" t="str">
            <v xml:space="preserve"> </v>
          </cell>
          <cell r="C94" t="str">
            <v>SGHIRI HAMANI B.MAATI</v>
          </cell>
          <cell r="D94" t="str">
            <v>P.S.P</v>
          </cell>
          <cell r="E94">
            <v>122</v>
          </cell>
        </row>
        <row r="95">
          <cell r="B95" t="str">
            <v xml:space="preserve"> </v>
          </cell>
          <cell r="C95" t="str">
            <v>20 AOUT</v>
          </cell>
          <cell r="D95" t="str">
            <v>P.S.P</v>
          </cell>
          <cell r="E95">
            <v>120</v>
          </cell>
        </row>
        <row r="96">
          <cell r="B96" t="str">
            <v>IFRANE</v>
          </cell>
          <cell r="C96" t="str">
            <v>20 AOUT</v>
          </cell>
          <cell r="D96" t="str">
            <v>P.S.P</v>
          </cell>
          <cell r="E96">
            <v>113</v>
          </cell>
        </row>
        <row r="97">
          <cell r="B97" t="str">
            <v>KHENIFRA</v>
          </cell>
          <cell r="C97" t="str">
            <v>MIDELT</v>
          </cell>
          <cell r="D97" t="str">
            <v>P.S.P</v>
          </cell>
          <cell r="E97">
            <v>108</v>
          </cell>
        </row>
        <row r="98">
          <cell r="B98" t="str">
            <v xml:space="preserve"> </v>
          </cell>
          <cell r="C98" t="str">
            <v>KHENIFRA</v>
          </cell>
          <cell r="D98" t="str">
            <v>H.G.P</v>
          </cell>
          <cell r="E98">
            <v>208</v>
          </cell>
        </row>
        <row r="99">
          <cell r="B99" t="str">
            <v>MEKNES-ISMAI.</v>
          </cell>
          <cell r="C99" t="str">
            <v>SIDI SAID</v>
          </cell>
          <cell r="D99" t="str">
            <v>H.S.R</v>
          </cell>
          <cell r="E99">
            <v>336</v>
          </cell>
        </row>
        <row r="100">
          <cell r="B100" t="str">
            <v>MEKNES-MENZEH</v>
          </cell>
          <cell r="C100" t="str">
            <v>MOULAY ISMAIL</v>
          </cell>
          <cell r="D100" t="str">
            <v>H.S.R</v>
          </cell>
          <cell r="E100">
            <v>344</v>
          </cell>
        </row>
        <row r="101">
          <cell r="B101" t="str">
            <v xml:space="preserve"> </v>
          </cell>
          <cell r="C101" t="str">
            <v>Med V</v>
          </cell>
          <cell r="D101" t="str">
            <v>H.G.R</v>
          </cell>
          <cell r="E101">
            <v>672</v>
          </cell>
        </row>
        <row r="102">
          <cell r="B102" t="str">
            <v>Total région</v>
          </cell>
          <cell r="C102">
            <v>10</v>
          </cell>
          <cell r="E102">
            <v>2339</v>
          </cell>
        </row>
        <row r="103">
          <cell r="B103" t="str">
            <v>BOULEMANE</v>
          </cell>
          <cell r="C103" t="str">
            <v xml:space="preserve">MARCHE VERTE </v>
          </cell>
          <cell r="D103" t="str">
            <v>H.G.P</v>
          </cell>
          <cell r="E103">
            <v>130</v>
          </cell>
        </row>
        <row r="104">
          <cell r="C104" t="str">
            <v>OUTATE EL HAJ</v>
          </cell>
          <cell r="D104" t="str">
            <v>P.S.P</v>
          </cell>
          <cell r="E104">
            <v>34</v>
          </cell>
        </row>
        <row r="105">
          <cell r="B105" t="str">
            <v>FES JDID</v>
          </cell>
          <cell r="C105" t="str">
            <v>AL GHASSANI</v>
          </cell>
          <cell r="D105" t="str">
            <v>H.G.R</v>
          </cell>
          <cell r="E105">
            <v>502</v>
          </cell>
        </row>
        <row r="106">
          <cell r="B106" t="str">
            <v xml:space="preserve"> </v>
          </cell>
          <cell r="C106" t="str">
            <v>IBN BAITAR</v>
          </cell>
          <cell r="D106" t="str">
            <v>H.S.R *</v>
          </cell>
          <cell r="E106">
            <v>60</v>
          </cell>
        </row>
        <row r="107">
          <cell r="B107" t="str">
            <v>FES MEDINA</v>
          </cell>
          <cell r="C107" t="str">
            <v>OMAR DRISSI</v>
          </cell>
          <cell r="D107" t="str">
            <v>H.S.R</v>
          </cell>
          <cell r="E107">
            <v>162</v>
          </cell>
        </row>
        <row r="108">
          <cell r="B108" t="str">
            <v xml:space="preserve">FES ZOUAGHA </v>
          </cell>
          <cell r="C108" t="str">
            <v>IBN AL HASSAN</v>
          </cell>
          <cell r="D108" t="str">
            <v xml:space="preserve">H.S.R </v>
          </cell>
          <cell r="E108">
            <v>112</v>
          </cell>
        </row>
        <row r="109">
          <cell r="B109" t="str">
            <v xml:space="preserve"> </v>
          </cell>
          <cell r="C109" t="str">
            <v>IBN AL KHATIB</v>
          </cell>
          <cell r="D109" t="str">
            <v xml:space="preserve">H.G.R </v>
          </cell>
          <cell r="E109">
            <v>546</v>
          </cell>
        </row>
        <row r="110">
          <cell r="B110" t="str">
            <v>FES SEFROU</v>
          </cell>
          <cell r="C110" t="str">
            <v>MOHAMMED V</v>
          </cell>
          <cell r="D110" t="str">
            <v xml:space="preserve">H.G.P </v>
          </cell>
          <cell r="E110">
            <v>120</v>
          </cell>
        </row>
        <row r="111">
          <cell r="B111" t="str">
            <v>Total région</v>
          </cell>
          <cell r="C111">
            <v>8</v>
          </cell>
          <cell r="E111">
            <v>1666</v>
          </cell>
        </row>
        <row r="112">
          <cell r="B112" t="str">
            <v>AL HOCEIMA</v>
          </cell>
          <cell r="C112" t="str">
            <v>MOHAMED V</v>
          </cell>
          <cell r="D112" t="str">
            <v>H.G.P</v>
          </cell>
          <cell r="E112">
            <v>346</v>
          </cell>
        </row>
        <row r="113">
          <cell r="B113" t="str">
            <v>TAOUNATE</v>
          </cell>
          <cell r="C113" t="str">
            <v xml:space="preserve">HASSAN II </v>
          </cell>
          <cell r="D113" t="str">
            <v>P.S.P</v>
          </cell>
          <cell r="E113">
            <v>70</v>
          </cell>
        </row>
        <row r="114">
          <cell r="B114" t="str">
            <v>TAZA</v>
          </cell>
          <cell r="C114" t="str">
            <v>IBNOU ROCHD</v>
          </cell>
          <cell r="D114" t="str">
            <v xml:space="preserve">H.G.P </v>
          </cell>
          <cell r="E114">
            <v>113</v>
          </cell>
        </row>
        <row r="115">
          <cell r="B115" t="str">
            <v xml:space="preserve"> </v>
          </cell>
          <cell r="C115" t="str">
            <v>IBN BAJA</v>
          </cell>
          <cell r="D115" t="str">
            <v xml:space="preserve">H.G.P </v>
          </cell>
          <cell r="E115">
            <v>343</v>
          </cell>
        </row>
        <row r="116">
          <cell r="B116" t="str">
            <v xml:space="preserve"> </v>
          </cell>
          <cell r="C116" t="str">
            <v>GUERCIF</v>
          </cell>
          <cell r="D116" t="str">
            <v>P.S.P</v>
          </cell>
          <cell r="E116">
            <v>41</v>
          </cell>
        </row>
        <row r="117">
          <cell r="B117" t="str">
            <v>Total région</v>
          </cell>
          <cell r="C117">
            <v>5</v>
          </cell>
          <cell r="E117">
            <v>913</v>
          </cell>
        </row>
        <row r="118">
          <cell r="B118" t="str">
            <v>CHAOUEN</v>
          </cell>
          <cell r="C118" t="str">
            <v>MOHAMED V</v>
          </cell>
          <cell r="D118" t="str">
            <v xml:space="preserve">H.G.P </v>
          </cell>
          <cell r="E118">
            <v>120</v>
          </cell>
        </row>
        <row r="119">
          <cell r="B119" t="str">
            <v>LARACHE</v>
          </cell>
          <cell r="C119" t="str">
            <v>LALLA MERIEM</v>
          </cell>
          <cell r="D119" t="str">
            <v xml:space="preserve">H.G.P </v>
          </cell>
          <cell r="E119">
            <v>194</v>
          </cell>
        </row>
        <row r="120">
          <cell r="B120" t="str">
            <v xml:space="preserve"> </v>
          </cell>
          <cell r="C120" t="str">
            <v>KSAR KEBIR</v>
          </cell>
          <cell r="D120" t="str">
            <v>P.S.P</v>
          </cell>
          <cell r="E120">
            <v>105</v>
          </cell>
        </row>
        <row r="121">
          <cell r="B121" t="str">
            <v>TANGER</v>
          </cell>
          <cell r="C121" t="str">
            <v>AL KORTOBI</v>
          </cell>
          <cell r="D121" t="str">
            <v xml:space="preserve">H.G.P </v>
          </cell>
          <cell r="E121">
            <v>105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5">
          <cell r="B5" t="str">
            <v>Préféctures</v>
          </cell>
        </row>
        <row r="6">
          <cell r="B6" t="str">
            <v>OUED EDDAHAB</v>
          </cell>
        </row>
        <row r="7">
          <cell r="B7" t="str">
            <v>Total région</v>
          </cell>
        </row>
        <row r="8">
          <cell r="B8" t="str">
            <v>BOUJDOUR</v>
          </cell>
        </row>
        <row r="9">
          <cell r="B9" t="str">
            <v>LAAYOUNE</v>
          </cell>
        </row>
        <row r="10">
          <cell r="B10" t="str">
            <v xml:space="preserve"> </v>
          </cell>
        </row>
        <row r="11">
          <cell r="B11" t="str">
            <v>Total région</v>
          </cell>
        </row>
        <row r="12">
          <cell r="B12" t="str">
            <v>ESS-EMARA</v>
          </cell>
        </row>
        <row r="13">
          <cell r="B13" t="str">
            <v>GUELMIM</v>
          </cell>
        </row>
        <row r="14">
          <cell r="B14" t="str">
            <v xml:space="preserve"> </v>
          </cell>
        </row>
        <row r="15">
          <cell r="B15" t="str">
            <v>TANTAN</v>
          </cell>
        </row>
        <row r="16">
          <cell r="B16" t="str">
            <v>Total région</v>
          </cell>
        </row>
        <row r="17">
          <cell r="B17" t="str">
            <v>AGADIR</v>
          </cell>
        </row>
        <row r="18">
          <cell r="B18" t="str">
            <v>INEZGANE</v>
          </cell>
        </row>
        <row r="19">
          <cell r="B19" t="str">
            <v>OUARZAZATE</v>
          </cell>
        </row>
        <row r="20">
          <cell r="B20" t="str">
            <v xml:space="preserve"> </v>
          </cell>
        </row>
        <row r="21">
          <cell r="B21" t="str">
            <v xml:space="preserve"> </v>
          </cell>
        </row>
        <row r="22">
          <cell r="B22" t="str">
            <v>TAROUDANTE</v>
          </cell>
        </row>
        <row r="23">
          <cell r="B23" t="str">
            <v>TIZNIT</v>
          </cell>
        </row>
        <row r="24">
          <cell r="B24" t="str">
            <v xml:space="preserve"> </v>
          </cell>
        </row>
        <row r="25">
          <cell r="B25" t="str">
            <v xml:space="preserve"> </v>
          </cell>
        </row>
        <row r="26">
          <cell r="B26" t="str">
            <v>ZAGORA</v>
          </cell>
        </row>
        <row r="27">
          <cell r="B27" t="str">
            <v>Total région</v>
          </cell>
        </row>
        <row r="28">
          <cell r="B28" t="str">
            <v>KENITRA</v>
          </cell>
        </row>
        <row r="29">
          <cell r="B29" t="str">
            <v xml:space="preserve"> </v>
          </cell>
        </row>
        <row r="30">
          <cell r="B30" t="str">
            <v>SIDI KACEM</v>
          </cell>
        </row>
        <row r="31">
          <cell r="B31" t="str">
            <v xml:space="preserve"> </v>
          </cell>
        </row>
        <row r="32">
          <cell r="B32" t="str">
            <v>Total région</v>
          </cell>
        </row>
        <row r="33">
          <cell r="B33" t="str">
            <v>BENSLIMANE</v>
          </cell>
        </row>
        <row r="34">
          <cell r="B34" t="str">
            <v>KHOURIBGA</v>
          </cell>
        </row>
        <row r="35">
          <cell r="B35" t="str">
            <v xml:space="preserve"> </v>
          </cell>
        </row>
        <row r="36">
          <cell r="B36" t="str">
            <v>SETTAT</v>
          </cell>
        </row>
        <row r="37">
          <cell r="B37" t="str">
            <v xml:space="preserve"> </v>
          </cell>
        </row>
        <row r="38">
          <cell r="B38" t="str">
            <v xml:space="preserve"> </v>
          </cell>
        </row>
        <row r="39">
          <cell r="B39" t="str">
            <v xml:space="preserve"> </v>
          </cell>
        </row>
        <row r="40">
          <cell r="B40" t="str">
            <v xml:space="preserve"> </v>
          </cell>
        </row>
        <row r="41">
          <cell r="B41" t="str">
            <v>Total région</v>
          </cell>
        </row>
        <row r="42">
          <cell r="B42" t="str">
            <v>EL KELAA</v>
          </cell>
        </row>
        <row r="43">
          <cell r="B43" t="str">
            <v>ESSAOUIRA</v>
          </cell>
        </row>
        <row r="44">
          <cell r="B44" t="str">
            <v>MARRA-MENARA</v>
          </cell>
        </row>
        <row r="45">
          <cell r="B45" t="str">
            <v xml:space="preserve"> </v>
          </cell>
        </row>
        <row r="46">
          <cell r="B46" t="str">
            <v xml:space="preserve"> </v>
          </cell>
        </row>
        <row r="47">
          <cell r="B47" t="str">
            <v xml:space="preserve"> </v>
          </cell>
        </row>
        <row r="48">
          <cell r="B48" t="str">
            <v>MARRA-MEDINA</v>
          </cell>
        </row>
        <row r="49">
          <cell r="B49" t="str">
            <v xml:space="preserve"> </v>
          </cell>
        </row>
        <row r="50">
          <cell r="B50" t="str">
            <v>Total région</v>
          </cell>
        </row>
        <row r="51">
          <cell r="B51" t="str">
            <v>FIGUIG</v>
          </cell>
        </row>
        <row r="52">
          <cell r="B52" t="str">
            <v>NADOR</v>
          </cell>
        </row>
        <row r="53">
          <cell r="B53" t="str">
            <v>OUJDA-ANGAD</v>
          </cell>
        </row>
        <row r="54">
          <cell r="B54" t="str">
            <v xml:space="preserve"> </v>
          </cell>
        </row>
        <row r="55">
          <cell r="B55" t="str">
            <v>BERKANE</v>
          </cell>
        </row>
        <row r="56">
          <cell r="B56" t="str">
            <v>Total région</v>
          </cell>
        </row>
        <row r="57">
          <cell r="B57" t="str">
            <v>BERNO.ZENATA</v>
          </cell>
        </row>
        <row r="58">
          <cell r="B58" t="str">
            <v xml:space="preserve">CASA.B.M'SIK </v>
          </cell>
        </row>
        <row r="59">
          <cell r="B59" t="str">
            <v xml:space="preserve">CASA A.SEBAA </v>
          </cell>
        </row>
        <row r="60">
          <cell r="B60" t="str">
            <v xml:space="preserve">CASA A.CHOCK </v>
          </cell>
        </row>
        <row r="61">
          <cell r="B61" t="str">
            <v>MOHAMMADIA</v>
          </cell>
        </row>
        <row r="62">
          <cell r="B62" t="str">
            <v>CASA-ANFA</v>
          </cell>
        </row>
        <row r="63">
          <cell r="B63" t="str">
            <v xml:space="preserve"> </v>
          </cell>
        </row>
        <row r="64">
          <cell r="B64" t="str">
            <v xml:space="preserve"> </v>
          </cell>
        </row>
        <row r="65">
          <cell r="B65" t="str">
            <v xml:space="preserve"> </v>
          </cell>
        </row>
        <row r="66">
          <cell r="B66" t="str">
            <v>CASA EL FIDA</v>
          </cell>
        </row>
        <row r="67">
          <cell r="B67" t="str">
            <v>Total région</v>
          </cell>
        </row>
        <row r="68">
          <cell r="B68" t="str">
            <v>KHEMISSET</v>
          </cell>
        </row>
        <row r="69">
          <cell r="B69" t="str">
            <v xml:space="preserve"> </v>
          </cell>
        </row>
        <row r="70">
          <cell r="B70" t="str">
            <v xml:space="preserve"> </v>
          </cell>
        </row>
        <row r="71">
          <cell r="B71" t="str">
            <v>RABAT</v>
          </cell>
        </row>
        <row r="72">
          <cell r="B72" t="str">
            <v xml:space="preserve"> </v>
          </cell>
        </row>
        <row r="73">
          <cell r="B73" t="str">
            <v xml:space="preserve"> </v>
          </cell>
        </row>
        <row r="74">
          <cell r="B74" t="str">
            <v xml:space="preserve"> </v>
          </cell>
        </row>
        <row r="75">
          <cell r="B75" t="str">
            <v xml:space="preserve"> </v>
          </cell>
        </row>
        <row r="76">
          <cell r="B76" t="str">
            <v xml:space="preserve"> </v>
          </cell>
        </row>
        <row r="77">
          <cell r="B77" t="str">
            <v xml:space="preserve"> </v>
          </cell>
        </row>
        <row r="78">
          <cell r="B78" t="str">
            <v>SALE</v>
          </cell>
        </row>
        <row r="79">
          <cell r="B79" t="str">
            <v xml:space="preserve"> </v>
          </cell>
        </row>
        <row r="80">
          <cell r="B80" t="str">
            <v xml:space="preserve"> </v>
          </cell>
        </row>
        <row r="81">
          <cell r="B81" t="str">
            <v>SKHIRAT TEMARA</v>
          </cell>
        </row>
        <row r="82">
          <cell r="B82" t="str">
            <v>Total région</v>
          </cell>
        </row>
        <row r="83">
          <cell r="B83" t="str">
            <v>EL JADIDA</v>
          </cell>
        </row>
        <row r="84">
          <cell r="B84" t="str">
            <v xml:space="preserve"> </v>
          </cell>
        </row>
        <row r="85">
          <cell r="B85" t="str">
            <v>SAFI</v>
          </cell>
        </row>
        <row r="86">
          <cell r="B86" t="str">
            <v>Total région</v>
          </cell>
        </row>
        <row r="87">
          <cell r="B87" t="str">
            <v>AZILAL</v>
          </cell>
        </row>
        <row r="88">
          <cell r="B88" t="str">
            <v>BENI MELLAL</v>
          </cell>
        </row>
        <row r="89">
          <cell r="B89" t="str">
            <v xml:space="preserve"> </v>
          </cell>
        </row>
        <row r="90">
          <cell r="B90" t="str">
            <v xml:space="preserve"> </v>
          </cell>
        </row>
        <row r="91">
          <cell r="B91" t="str">
            <v>Total région</v>
          </cell>
        </row>
        <row r="92">
          <cell r="B92" t="str">
            <v>ERRACHIDIA</v>
          </cell>
        </row>
        <row r="93">
          <cell r="B93" t="str">
            <v xml:space="preserve"> </v>
          </cell>
        </row>
        <row r="94">
          <cell r="B94" t="str">
            <v xml:space="preserve"> </v>
          </cell>
        </row>
        <row r="95">
          <cell r="B95" t="str">
            <v xml:space="preserve"> </v>
          </cell>
        </row>
        <row r="96">
          <cell r="B96" t="str">
            <v>IFRANE</v>
          </cell>
        </row>
        <row r="97">
          <cell r="B97" t="str">
            <v>KHENIFRA</v>
          </cell>
        </row>
        <row r="98">
          <cell r="B98" t="str">
            <v xml:space="preserve"> </v>
          </cell>
        </row>
        <row r="99">
          <cell r="B99" t="str">
            <v>MEKNES-ISMAI.</v>
          </cell>
        </row>
        <row r="100">
          <cell r="B100" t="str">
            <v>MEKNES-MENZEH</v>
          </cell>
        </row>
        <row r="101">
          <cell r="B101" t="str">
            <v xml:space="preserve"> </v>
          </cell>
        </row>
        <row r="102">
          <cell r="B102" t="str">
            <v>Total région</v>
          </cell>
        </row>
        <row r="103">
          <cell r="B103" t="str">
            <v>BOULEMANE</v>
          </cell>
        </row>
        <row r="105">
          <cell r="B105" t="str">
            <v>FES JDID</v>
          </cell>
        </row>
        <row r="106">
          <cell r="B106" t="str">
            <v xml:space="preserve"> </v>
          </cell>
        </row>
        <row r="107">
          <cell r="B107" t="str">
            <v>FES MEDINA</v>
          </cell>
        </row>
        <row r="108">
          <cell r="B108" t="str">
            <v xml:space="preserve">FES ZOUAGHA </v>
          </cell>
        </row>
        <row r="109">
          <cell r="B109" t="str">
            <v xml:space="preserve"> </v>
          </cell>
        </row>
        <row r="110">
          <cell r="B110" t="str">
            <v>FES SEFROU</v>
          </cell>
        </row>
        <row r="111">
          <cell r="B111" t="str">
            <v>Total région</v>
          </cell>
        </row>
        <row r="112">
          <cell r="B112" t="str">
            <v>AL HOCEIMA</v>
          </cell>
        </row>
        <row r="113">
          <cell r="B113" t="str">
            <v>TAOUNATE</v>
          </cell>
        </row>
        <row r="114">
          <cell r="B114" t="str">
            <v>TAZA</v>
          </cell>
        </row>
        <row r="115">
          <cell r="B115" t="str">
            <v xml:space="preserve"> </v>
          </cell>
        </row>
        <row r="116">
          <cell r="B116" t="str">
            <v xml:space="preserve"> </v>
          </cell>
        </row>
        <row r="117">
          <cell r="B117" t="str">
            <v>Total région</v>
          </cell>
        </row>
        <row r="118">
          <cell r="B118" t="str">
            <v>CHAOUEN</v>
          </cell>
        </row>
        <row r="119">
          <cell r="B119" t="str">
            <v>LARACHE</v>
          </cell>
        </row>
        <row r="120">
          <cell r="B120" t="str">
            <v xml:space="preserve"> </v>
          </cell>
        </row>
        <row r="121">
          <cell r="B121" t="str">
            <v>TANGER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48">
          <cell r="C48" t="str">
            <v>Assalama</v>
          </cell>
        </row>
        <row r="49">
          <cell r="C49" t="str">
            <v xml:space="preserve">Benguerir </v>
          </cell>
        </row>
        <row r="50">
          <cell r="C50" t="str">
            <v>SidiMed Ben Abdellah</v>
          </cell>
        </row>
        <row r="51">
          <cell r="C51" t="str">
            <v>El Razi</v>
          </cell>
        </row>
        <row r="52">
          <cell r="C52" t="str">
            <v>Ibn Nafis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48">
          <cell r="C48" t="str">
            <v>Assalama</v>
          </cell>
        </row>
        <row r="49">
          <cell r="C49" t="str">
            <v xml:space="preserve">Benguerir </v>
          </cell>
        </row>
        <row r="50">
          <cell r="C50" t="str">
            <v>SidiMed Ben Abdellah</v>
          </cell>
        </row>
        <row r="51">
          <cell r="C51" t="str">
            <v>El Razi</v>
          </cell>
        </row>
        <row r="52">
          <cell r="C52" t="str">
            <v>Ibn Nafis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HOPITAUX"/>
    </sheetNames>
    <sheetDataSet>
      <sheetData sheetId="0">
        <row r="48">
          <cell r="C48" t="str">
            <v>Assalama</v>
          </cell>
        </row>
        <row r="49">
          <cell r="C49" t="str">
            <v xml:space="preserve">Benguerir </v>
          </cell>
        </row>
        <row r="50">
          <cell r="C50" t="str">
            <v>SidiMed Ben Abdellah</v>
          </cell>
        </row>
        <row r="51">
          <cell r="C51" t="str">
            <v>El Razi</v>
          </cell>
        </row>
        <row r="52">
          <cell r="C52" t="str">
            <v>Ibn Nafis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7:G34"/>
  <sheetViews>
    <sheetView showGridLines="0" tabSelected="1" view="pageLayout" topLeftCell="A22" zoomScaleSheetLayoutView="137" workbookViewId="0">
      <selection activeCell="A27" sqref="A27:F27"/>
    </sheetView>
  </sheetViews>
  <sheetFormatPr baseColWidth="10" defaultColWidth="10.28515625" defaultRowHeight="12.75"/>
  <cols>
    <col min="1" max="10" width="16.7109375" style="2" customWidth="1"/>
    <col min="11" max="256" width="10.28515625" style="2"/>
    <col min="257" max="266" width="16.7109375" style="2" customWidth="1"/>
    <col min="267" max="512" width="10.28515625" style="2"/>
    <col min="513" max="522" width="16.7109375" style="2" customWidth="1"/>
    <col min="523" max="768" width="10.28515625" style="2"/>
    <col min="769" max="778" width="16.7109375" style="2" customWidth="1"/>
    <col min="779" max="1024" width="10.28515625" style="2"/>
    <col min="1025" max="1034" width="16.7109375" style="2" customWidth="1"/>
    <col min="1035" max="1280" width="10.28515625" style="2"/>
    <col min="1281" max="1290" width="16.7109375" style="2" customWidth="1"/>
    <col min="1291" max="1536" width="10.28515625" style="2"/>
    <col min="1537" max="1546" width="16.7109375" style="2" customWidth="1"/>
    <col min="1547" max="1792" width="10.28515625" style="2"/>
    <col min="1793" max="1802" width="16.7109375" style="2" customWidth="1"/>
    <col min="1803" max="2048" width="10.28515625" style="2"/>
    <col min="2049" max="2058" width="16.7109375" style="2" customWidth="1"/>
    <col min="2059" max="2304" width="10.28515625" style="2"/>
    <col min="2305" max="2314" width="16.7109375" style="2" customWidth="1"/>
    <col min="2315" max="2560" width="10.28515625" style="2"/>
    <col min="2561" max="2570" width="16.7109375" style="2" customWidth="1"/>
    <col min="2571" max="2816" width="10.28515625" style="2"/>
    <col min="2817" max="2826" width="16.7109375" style="2" customWidth="1"/>
    <col min="2827" max="3072" width="10.28515625" style="2"/>
    <col min="3073" max="3082" width="16.7109375" style="2" customWidth="1"/>
    <col min="3083" max="3328" width="10.28515625" style="2"/>
    <col min="3329" max="3338" width="16.7109375" style="2" customWidth="1"/>
    <col min="3339" max="3584" width="10.28515625" style="2"/>
    <col min="3585" max="3594" width="16.7109375" style="2" customWidth="1"/>
    <col min="3595" max="3840" width="10.28515625" style="2"/>
    <col min="3841" max="3850" width="16.7109375" style="2" customWidth="1"/>
    <col min="3851" max="4096" width="10.28515625" style="2"/>
    <col min="4097" max="4106" width="16.7109375" style="2" customWidth="1"/>
    <col min="4107" max="4352" width="10.28515625" style="2"/>
    <col min="4353" max="4362" width="16.7109375" style="2" customWidth="1"/>
    <col min="4363" max="4608" width="10.28515625" style="2"/>
    <col min="4609" max="4618" width="16.7109375" style="2" customWidth="1"/>
    <col min="4619" max="4864" width="10.28515625" style="2"/>
    <col min="4865" max="4874" width="16.7109375" style="2" customWidth="1"/>
    <col min="4875" max="5120" width="10.28515625" style="2"/>
    <col min="5121" max="5130" width="16.7109375" style="2" customWidth="1"/>
    <col min="5131" max="5376" width="10.28515625" style="2"/>
    <col min="5377" max="5386" width="16.7109375" style="2" customWidth="1"/>
    <col min="5387" max="5632" width="10.28515625" style="2"/>
    <col min="5633" max="5642" width="16.7109375" style="2" customWidth="1"/>
    <col min="5643" max="5888" width="10.28515625" style="2"/>
    <col min="5889" max="5898" width="16.7109375" style="2" customWidth="1"/>
    <col min="5899" max="6144" width="10.28515625" style="2"/>
    <col min="6145" max="6154" width="16.7109375" style="2" customWidth="1"/>
    <col min="6155" max="6400" width="10.28515625" style="2"/>
    <col min="6401" max="6410" width="16.7109375" style="2" customWidth="1"/>
    <col min="6411" max="6656" width="10.28515625" style="2"/>
    <col min="6657" max="6666" width="16.7109375" style="2" customWidth="1"/>
    <col min="6667" max="6912" width="10.28515625" style="2"/>
    <col min="6913" max="6922" width="16.7109375" style="2" customWidth="1"/>
    <col min="6923" max="7168" width="10.28515625" style="2"/>
    <col min="7169" max="7178" width="16.7109375" style="2" customWidth="1"/>
    <col min="7179" max="7424" width="10.28515625" style="2"/>
    <col min="7425" max="7434" width="16.7109375" style="2" customWidth="1"/>
    <col min="7435" max="7680" width="10.28515625" style="2"/>
    <col min="7681" max="7690" width="16.7109375" style="2" customWidth="1"/>
    <col min="7691" max="7936" width="10.28515625" style="2"/>
    <col min="7937" max="7946" width="16.7109375" style="2" customWidth="1"/>
    <col min="7947" max="8192" width="10.28515625" style="2"/>
    <col min="8193" max="8202" width="16.7109375" style="2" customWidth="1"/>
    <col min="8203" max="8448" width="10.28515625" style="2"/>
    <col min="8449" max="8458" width="16.7109375" style="2" customWidth="1"/>
    <col min="8459" max="8704" width="10.28515625" style="2"/>
    <col min="8705" max="8714" width="16.7109375" style="2" customWidth="1"/>
    <col min="8715" max="8960" width="10.28515625" style="2"/>
    <col min="8961" max="8970" width="16.7109375" style="2" customWidth="1"/>
    <col min="8971" max="9216" width="10.28515625" style="2"/>
    <col min="9217" max="9226" width="16.7109375" style="2" customWidth="1"/>
    <col min="9227" max="9472" width="10.28515625" style="2"/>
    <col min="9473" max="9482" width="16.7109375" style="2" customWidth="1"/>
    <col min="9483" max="9728" width="10.28515625" style="2"/>
    <col min="9729" max="9738" width="16.7109375" style="2" customWidth="1"/>
    <col min="9739" max="9984" width="10.28515625" style="2"/>
    <col min="9985" max="9994" width="16.7109375" style="2" customWidth="1"/>
    <col min="9995" max="10240" width="10.28515625" style="2"/>
    <col min="10241" max="10250" width="16.7109375" style="2" customWidth="1"/>
    <col min="10251" max="10496" width="10.28515625" style="2"/>
    <col min="10497" max="10506" width="16.7109375" style="2" customWidth="1"/>
    <col min="10507" max="10752" width="10.28515625" style="2"/>
    <col min="10753" max="10762" width="16.7109375" style="2" customWidth="1"/>
    <col min="10763" max="11008" width="10.28515625" style="2"/>
    <col min="11009" max="11018" width="16.7109375" style="2" customWidth="1"/>
    <col min="11019" max="11264" width="10.28515625" style="2"/>
    <col min="11265" max="11274" width="16.7109375" style="2" customWidth="1"/>
    <col min="11275" max="11520" width="10.28515625" style="2"/>
    <col min="11521" max="11530" width="16.7109375" style="2" customWidth="1"/>
    <col min="11531" max="11776" width="10.28515625" style="2"/>
    <col min="11777" max="11786" width="16.7109375" style="2" customWidth="1"/>
    <col min="11787" max="12032" width="10.28515625" style="2"/>
    <col min="12033" max="12042" width="16.7109375" style="2" customWidth="1"/>
    <col min="12043" max="12288" width="10.28515625" style="2"/>
    <col min="12289" max="12298" width="16.7109375" style="2" customWidth="1"/>
    <col min="12299" max="12544" width="10.28515625" style="2"/>
    <col min="12545" max="12554" width="16.7109375" style="2" customWidth="1"/>
    <col min="12555" max="12800" width="10.28515625" style="2"/>
    <col min="12801" max="12810" width="16.7109375" style="2" customWidth="1"/>
    <col min="12811" max="13056" width="10.28515625" style="2"/>
    <col min="13057" max="13066" width="16.7109375" style="2" customWidth="1"/>
    <col min="13067" max="13312" width="10.28515625" style="2"/>
    <col min="13313" max="13322" width="16.7109375" style="2" customWidth="1"/>
    <col min="13323" max="13568" width="10.28515625" style="2"/>
    <col min="13569" max="13578" width="16.7109375" style="2" customWidth="1"/>
    <col min="13579" max="13824" width="10.28515625" style="2"/>
    <col min="13825" max="13834" width="16.7109375" style="2" customWidth="1"/>
    <col min="13835" max="14080" width="10.28515625" style="2"/>
    <col min="14081" max="14090" width="16.7109375" style="2" customWidth="1"/>
    <col min="14091" max="14336" width="10.28515625" style="2"/>
    <col min="14337" max="14346" width="16.7109375" style="2" customWidth="1"/>
    <col min="14347" max="14592" width="10.28515625" style="2"/>
    <col min="14593" max="14602" width="16.7109375" style="2" customWidth="1"/>
    <col min="14603" max="14848" width="10.28515625" style="2"/>
    <col min="14849" max="14858" width="16.7109375" style="2" customWidth="1"/>
    <col min="14859" max="15104" width="10.28515625" style="2"/>
    <col min="15105" max="15114" width="16.7109375" style="2" customWidth="1"/>
    <col min="15115" max="15360" width="10.28515625" style="2"/>
    <col min="15361" max="15370" width="16.7109375" style="2" customWidth="1"/>
    <col min="15371" max="15616" width="10.28515625" style="2"/>
    <col min="15617" max="15626" width="16.7109375" style="2" customWidth="1"/>
    <col min="15627" max="15872" width="10.28515625" style="2"/>
    <col min="15873" max="15882" width="16.7109375" style="2" customWidth="1"/>
    <col min="15883" max="16128" width="10.28515625" style="2"/>
    <col min="16129" max="16138" width="16.7109375" style="2" customWidth="1"/>
    <col min="16139" max="16384" width="10.28515625" style="2"/>
  </cols>
  <sheetData>
    <row r="27" spans="1:7" ht="37.5">
      <c r="A27" s="906"/>
      <c r="B27" s="906"/>
      <c r="C27" s="906"/>
      <c r="D27" s="906"/>
      <c r="E27" s="906"/>
      <c r="F27" s="906"/>
      <c r="G27" s="1"/>
    </row>
    <row r="28" spans="1:7" ht="12" customHeight="1"/>
    <row r="29" spans="1:7" ht="49.5">
      <c r="A29" s="907" t="s">
        <v>0</v>
      </c>
      <c r="B29" s="907"/>
      <c r="C29" s="907"/>
      <c r="D29" s="907"/>
      <c r="E29" s="907"/>
      <c r="F29" s="907"/>
      <c r="G29" s="3"/>
    </row>
    <row r="30" spans="1:7" ht="12" customHeight="1"/>
    <row r="31" spans="1:7" ht="12" customHeight="1"/>
    <row r="32" spans="1:7" ht="25.5">
      <c r="A32" s="908"/>
      <c r="B32" s="908"/>
      <c r="C32" s="908"/>
      <c r="D32" s="908"/>
      <c r="E32" s="908"/>
      <c r="F32" s="908"/>
      <c r="G32" s="4"/>
    </row>
    <row r="34" spans="1:7" ht="37.5">
      <c r="A34" s="906" t="s">
        <v>1</v>
      </c>
      <c r="B34" s="906"/>
      <c r="C34" s="906"/>
      <c r="D34" s="906"/>
      <c r="E34" s="906"/>
      <c r="F34" s="906"/>
      <c r="G34" s="1"/>
    </row>
  </sheetData>
  <mergeCells count="4">
    <mergeCell ref="A27:F27"/>
    <mergeCell ref="A29:F29"/>
    <mergeCell ref="A32:F32"/>
    <mergeCell ref="A34:F34"/>
  </mergeCells>
  <pageMargins left="0.78740157480314965" right="0.78740157480314965" top="1.1811023622047245" bottom="1.1811023622047245" header="0.51181102362204722" footer="0.51181102362204722"/>
  <pageSetup paperSize="9" scale="73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00B050"/>
  </sheetPr>
  <dimension ref="A1:I115"/>
  <sheetViews>
    <sheetView showGridLines="0" view="pageLayout" zoomScaleNormal="100" zoomScaleSheetLayoutView="100" workbookViewId="0">
      <selection activeCell="D24" sqref="D24"/>
    </sheetView>
  </sheetViews>
  <sheetFormatPr baseColWidth="10" defaultColWidth="11" defaultRowHeight="20.25" customHeight="1"/>
  <cols>
    <col min="1" max="1" width="43.28515625" style="156" customWidth="1"/>
    <col min="2" max="2" width="29.85546875" style="13" customWidth="1"/>
    <col min="3" max="3" width="40.7109375" style="156" customWidth="1"/>
    <col min="4" max="4" width="8.7109375" style="156" customWidth="1"/>
    <col min="5" max="5" width="5.85546875" style="13" customWidth="1"/>
    <col min="6" max="6" width="9" style="156" customWidth="1"/>
    <col min="7" max="8" width="8.42578125" style="156" customWidth="1"/>
    <col min="9" max="9" width="23.42578125" style="156" customWidth="1"/>
    <col min="10" max="10" width="2.7109375" style="156" customWidth="1"/>
    <col min="11" max="206" width="11" style="156" customWidth="1"/>
    <col min="207" max="255" width="11" style="156"/>
    <col min="256" max="256" width="38.85546875" style="156" customWidth="1"/>
    <col min="257" max="257" width="13" style="156" customWidth="1"/>
    <col min="258" max="258" width="14.42578125" style="156" customWidth="1"/>
    <col min="259" max="259" width="38.42578125" style="156" customWidth="1"/>
    <col min="260" max="260" width="8.7109375" style="156" customWidth="1"/>
    <col min="261" max="261" width="5.85546875" style="156" customWidth="1"/>
    <col min="262" max="262" width="9" style="156" customWidth="1"/>
    <col min="263" max="264" width="8.42578125" style="156" customWidth="1"/>
    <col min="265" max="265" width="23.42578125" style="156" customWidth="1"/>
    <col min="266" max="266" width="2.7109375" style="156" customWidth="1"/>
    <col min="267" max="462" width="11" style="156" customWidth="1"/>
    <col min="463" max="511" width="11" style="156"/>
    <col min="512" max="512" width="38.85546875" style="156" customWidth="1"/>
    <col min="513" max="513" width="13" style="156" customWidth="1"/>
    <col min="514" max="514" width="14.42578125" style="156" customWidth="1"/>
    <col min="515" max="515" width="38.42578125" style="156" customWidth="1"/>
    <col min="516" max="516" width="8.7109375" style="156" customWidth="1"/>
    <col min="517" max="517" width="5.85546875" style="156" customWidth="1"/>
    <col min="518" max="518" width="9" style="156" customWidth="1"/>
    <col min="519" max="520" width="8.42578125" style="156" customWidth="1"/>
    <col min="521" max="521" width="23.42578125" style="156" customWidth="1"/>
    <col min="522" max="522" width="2.7109375" style="156" customWidth="1"/>
    <col min="523" max="718" width="11" style="156" customWidth="1"/>
    <col min="719" max="767" width="11" style="156"/>
    <col min="768" max="768" width="38.85546875" style="156" customWidth="1"/>
    <col min="769" max="769" width="13" style="156" customWidth="1"/>
    <col min="770" max="770" width="14.42578125" style="156" customWidth="1"/>
    <col min="771" max="771" width="38.42578125" style="156" customWidth="1"/>
    <col min="772" max="772" width="8.7109375" style="156" customWidth="1"/>
    <col min="773" max="773" width="5.85546875" style="156" customWidth="1"/>
    <col min="774" max="774" width="9" style="156" customWidth="1"/>
    <col min="775" max="776" width="8.42578125" style="156" customWidth="1"/>
    <col min="777" max="777" width="23.42578125" style="156" customWidth="1"/>
    <col min="778" max="778" width="2.7109375" style="156" customWidth="1"/>
    <col min="779" max="974" width="11" style="156" customWidth="1"/>
    <col min="975" max="1023" width="11" style="156"/>
    <col min="1024" max="1024" width="38.85546875" style="156" customWidth="1"/>
    <col min="1025" max="1025" width="13" style="156" customWidth="1"/>
    <col min="1026" max="1026" width="14.42578125" style="156" customWidth="1"/>
    <col min="1027" max="1027" width="38.42578125" style="156" customWidth="1"/>
    <col min="1028" max="1028" width="8.7109375" style="156" customWidth="1"/>
    <col min="1029" max="1029" width="5.85546875" style="156" customWidth="1"/>
    <col min="1030" max="1030" width="9" style="156" customWidth="1"/>
    <col min="1031" max="1032" width="8.42578125" style="156" customWidth="1"/>
    <col min="1033" max="1033" width="23.42578125" style="156" customWidth="1"/>
    <col min="1034" max="1034" width="2.7109375" style="156" customWidth="1"/>
    <col min="1035" max="1230" width="11" style="156" customWidth="1"/>
    <col min="1231" max="1279" width="11" style="156"/>
    <col min="1280" max="1280" width="38.85546875" style="156" customWidth="1"/>
    <col min="1281" max="1281" width="13" style="156" customWidth="1"/>
    <col min="1282" max="1282" width="14.42578125" style="156" customWidth="1"/>
    <col min="1283" max="1283" width="38.42578125" style="156" customWidth="1"/>
    <col min="1284" max="1284" width="8.7109375" style="156" customWidth="1"/>
    <col min="1285" max="1285" width="5.85546875" style="156" customWidth="1"/>
    <col min="1286" max="1286" width="9" style="156" customWidth="1"/>
    <col min="1287" max="1288" width="8.42578125" style="156" customWidth="1"/>
    <col min="1289" max="1289" width="23.42578125" style="156" customWidth="1"/>
    <col min="1290" max="1290" width="2.7109375" style="156" customWidth="1"/>
    <col min="1291" max="1486" width="11" style="156" customWidth="1"/>
    <col min="1487" max="1535" width="11" style="156"/>
    <col min="1536" max="1536" width="38.85546875" style="156" customWidth="1"/>
    <col min="1537" max="1537" width="13" style="156" customWidth="1"/>
    <col min="1538" max="1538" width="14.42578125" style="156" customWidth="1"/>
    <col min="1539" max="1539" width="38.42578125" style="156" customWidth="1"/>
    <col min="1540" max="1540" width="8.7109375" style="156" customWidth="1"/>
    <col min="1541" max="1541" width="5.85546875" style="156" customWidth="1"/>
    <col min="1542" max="1542" width="9" style="156" customWidth="1"/>
    <col min="1543" max="1544" width="8.42578125" style="156" customWidth="1"/>
    <col min="1545" max="1545" width="23.42578125" style="156" customWidth="1"/>
    <col min="1546" max="1546" width="2.7109375" style="156" customWidth="1"/>
    <col min="1547" max="1742" width="11" style="156" customWidth="1"/>
    <col min="1743" max="1791" width="11" style="156"/>
    <col min="1792" max="1792" width="38.85546875" style="156" customWidth="1"/>
    <col min="1793" max="1793" width="13" style="156" customWidth="1"/>
    <col min="1794" max="1794" width="14.42578125" style="156" customWidth="1"/>
    <col min="1795" max="1795" width="38.42578125" style="156" customWidth="1"/>
    <col min="1796" max="1796" width="8.7109375" style="156" customWidth="1"/>
    <col min="1797" max="1797" width="5.85546875" style="156" customWidth="1"/>
    <col min="1798" max="1798" width="9" style="156" customWidth="1"/>
    <col min="1799" max="1800" width="8.42578125" style="156" customWidth="1"/>
    <col min="1801" max="1801" width="23.42578125" style="156" customWidth="1"/>
    <col min="1802" max="1802" width="2.7109375" style="156" customWidth="1"/>
    <col min="1803" max="1998" width="11" style="156" customWidth="1"/>
    <col min="1999" max="2047" width="11" style="156"/>
    <col min="2048" max="2048" width="38.85546875" style="156" customWidth="1"/>
    <col min="2049" max="2049" width="13" style="156" customWidth="1"/>
    <col min="2050" max="2050" width="14.42578125" style="156" customWidth="1"/>
    <col min="2051" max="2051" width="38.42578125" style="156" customWidth="1"/>
    <col min="2052" max="2052" width="8.7109375" style="156" customWidth="1"/>
    <col min="2053" max="2053" width="5.85546875" style="156" customWidth="1"/>
    <col min="2054" max="2054" width="9" style="156" customWidth="1"/>
    <col min="2055" max="2056" width="8.42578125" style="156" customWidth="1"/>
    <col min="2057" max="2057" width="23.42578125" style="156" customWidth="1"/>
    <col min="2058" max="2058" width="2.7109375" style="156" customWidth="1"/>
    <col min="2059" max="2254" width="11" style="156" customWidth="1"/>
    <col min="2255" max="2303" width="11" style="156"/>
    <col min="2304" max="2304" width="38.85546875" style="156" customWidth="1"/>
    <col min="2305" max="2305" width="13" style="156" customWidth="1"/>
    <col min="2306" max="2306" width="14.42578125" style="156" customWidth="1"/>
    <col min="2307" max="2307" width="38.42578125" style="156" customWidth="1"/>
    <col min="2308" max="2308" width="8.7109375" style="156" customWidth="1"/>
    <col min="2309" max="2309" width="5.85546875" style="156" customWidth="1"/>
    <col min="2310" max="2310" width="9" style="156" customWidth="1"/>
    <col min="2311" max="2312" width="8.42578125" style="156" customWidth="1"/>
    <col min="2313" max="2313" width="23.42578125" style="156" customWidth="1"/>
    <col min="2314" max="2314" width="2.7109375" style="156" customWidth="1"/>
    <col min="2315" max="2510" width="11" style="156" customWidth="1"/>
    <col min="2511" max="2559" width="11" style="156"/>
    <col min="2560" max="2560" width="38.85546875" style="156" customWidth="1"/>
    <col min="2561" max="2561" width="13" style="156" customWidth="1"/>
    <col min="2562" max="2562" width="14.42578125" style="156" customWidth="1"/>
    <col min="2563" max="2563" width="38.42578125" style="156" customWidth="1"/>
    <col min="2564" max="2564" width="8.7109375" style="156" customWidth="1"/>
    <col min="2565" max="2565" width="5.85546875" style="156" customWidth="1"/>
    <col min="2566" max="2566" width="9" style="156" customWidth="1"/>
    <col min="2567" max="2568" width="8.42578125" style="156" customWidth="1"/>
    <col min="2569" max="2569" width="23.42578125" style="156" customWidth="1"/>
    <col min="2570" max="2570" width="2.7109375" style="156" customWidth="1"/>
    <col min="2571" max="2766" width="11" style="156" customWidth="1"/>
    <col min="2767" max="2815" width="11" style="156"/>
    <col min="2816" max="2816" width="38.85546875" style="156" customWidth="1"/>
    <col min="2817" max="2817" width="13" style="156" customWidth="1"/>
    <col min="2818" max="2818" width="14.42578125" style="156" customWidth="1"/>
    <col min="2819" max="2819" width="38.42578125" style="156" customWidth="1"/>
    <col min="2820" max="2820" width="8.7109375" style="156" customWidth="1"/>
    <col min="2821" max="2821" width="5.85546875" style="156" customWidth="1"/>
    <col min="2822" max="2822" width="9" style="156" customWidth="1"/>
    <col min="2823" max="2824" width="8.42578125" style="156" customWidth="1"/>
    <col min="2825" max="2825" width="23.42578125" style="156" customWidth="1"/>
    <col min="2826" max="2826" width="2.7109375" style="156" customWidth="1"/>
    <col min="2827" max="3022" width="11" style="156" customWidth="1"/>
    <col min="3023" max="3071" width="11" style="156"/>
    <col min="3072" max="3072" width="38.85546875" style="156" customWidth="1"/>
    <col min="3073" max="3073" width="13" style="156" customWidth="1"/>
    <col min="3074" max="3074" width="14.42578125" style="156" customWidth="1"/>
    <col min="3075" max="3075" width="38.42578125" style="156" customWidth="1"/>
    <col min="3076" max="3076" width="8.7109375" style="156" customWidth="1"/>
    <col min="3077" max="3077" width="5.85546875" style="156" customWidth="1"/>
    <col min="3078" max="3078" width="9" style="156" customWidth="1"/>
    <col min="3079" max="3080" width="8.42578125" style="156" customWidth="1"/>
    <col min="3081" max="3081" width="23.42578125" style="156" customWidth="1"/>
    <col min="3082" max="3082" width="2.7109375" style="156" customWidth="1"/>
    <col min="3083" max="3278" width="11" style="156" customWidth="1"/>
    <col min="3279" max="3327" width="11" style="156"/>
    <col min="3328" max="3328" width="38.85546875" style="156" customWidth="1"/>
    <col min="3329" max="3329" width="13" style="156" customWidth="1"/>
    <col min="3330" max="3330" width="14.42578125" style="156" customWidth="1"/>
    <col min="3331" max="3331" width="38.42578125" style="156" customWidth="1"/>
    <col min="3332" max="3332" width="8.7109375" style="156" customWidth="1"/>
    <col min="3333" max="3333" width="5.85546875" style="156" customWidth="1"/>
    <col min="3334" max="3334" width="9" style="156" customWidth="1"/>
    <col min="3335" max="3336" width="8.42578125" style="156" customWidth="1"/>
    <col min="3337" max="3337" width="23.42578125" style="156" customWidth="1"/>
    <col min="3338" max="3338" width="2.7109375" style="156" customWidth="1"/>
    <col min="3339" max="3534" width="11" style="156" customWidth="1"/>
    <col min="3535" max="3583" width="11" style="156"/>
    <col min="3584" max="3584" width="38.85546875" style="156" customWidth="1"/>
    <col min="3585" max="3585" width="13" style="156" customWidth="1"/>
    <col min="3586" max="3586" width="14.42578125" style="156" customWidth="1"/>
    <col min="3587" max="3587" width="38.42578125" style="156" customWidth="1"/>
    <col min="3588" max="3588" width="8.7109375" style="156" customWidth="1"/>
    <col min="3589" max="3589" width="5.85546875" style="156" customWidth="1"/>
    <col min="3590" max="3590" width="9" style="156" customWidth="1"/>
    <col min="3591" max="3592" width="8.42578125" style="156" customWidth="1"/>
    <col min="3593" max="3593" width="23.42578125" style="156" customWidth="1"/>
    <col min="3594" max="3594" width="2.7109375" style="156" customWidth="1"/>
    <col min="3595" max="3790" width="11" style="156" customWidth="1"/>
    <col min="3791" max="3839" width="11" style="156"/>
    <col min="3840" max="3840" width="38.85546875" style="156" customWidth="1"/>
    <col min="3841" max="3841" width="13" style="156" customWidth="1"/>
    <col min="3842" max="3842" width="14.42578125" style="156" customWidth="1"/>
    <col min="3843" max="3843" width="38.42578125" style="156" customWidth="1"/>
    <col min="3844" max="3844" width="8.7109375" style="156" customWidth="1"/>
    <col min="3845" max="3845" width="5.85546875" style="156" customWidth="1"/>
    <col min="3846" max="3846" width="9" style="156" customWidth="1"/>
    <col min="3847" max="3848" width="8.42578125" style="156" customWidth="1"/>
    <col min="3849" max="3849" width="23.42578125" style="156" customWidth="1"/>
    <col min="3850" max="3850" width="2.7109375" style="156" customWidth="1"/>
    <col min="3851" max="4046" width="11" style="156" customWidth="1"/>
    <col min="4047" max="4095" width="11" style="156"/>
    <col min="4096" max="4096" width="38.85546875" style="156" customWidth="1"/>
    <col min="4097" max="4097" width="13" style="156" customWidth="1"/>
    <col min="4098" max="4098" width="14.42578125" style="156" customWidth="1"/>
    <col min="4099" max="4099" width="38.42578125" style="156" customWidth="1"/>
    <col min="4100" max="4100" width="8.7109375" style="156" customWidth="1"/>
    <col min="4101" max="4101" width="5.85546875" style="156" customWidth="1"/>
    <col min="4102" max="4102" width="9" style="156" customWidth="1"/>
    <col min="4103" max="4104" width="8.42578125" style="156" customWidth="1"/>
    <col min="4105" max="4105" width="23.42578125" style="156" customWidth="1"/>
    <col min="4106" max="4106" width="2.7109375" style="156" customWidth="1"/>
    <col min="4107" max="4302" width="11" style="156" customWidth="1"/>
    <col min="4303" max="4351" width="11" style="156"/>
    <col min="4352" max="4352" width="38.85546875" style="156" customWidth="1"/>
    <col min="4353" max="4353" width="13" style="156" customWidth="1"/>
    <col min="4354" max="4354" width="14.42578125" style="156" customWidth="1"/>
    <col min="4355" max="4355" width="38.42578125" style="156" customWidth="1"/>
    <col min="4356" max="4356" width="8.7109375" style="156" customWidth="1"/>
    <col min="4357" max="4357" width="5.85546875" style="156" customWidth="1"/>
    <col min="4358" max="4358" width="9" style="156" customWidth="1"/>
    <col min="4359" max="4360" width="8.42578125" style="156" customWidth="1"/>
    <col min="4361" max="4361" width="23.42578125" style="156" customWidth="1"/>
    <col min="4362" max="4362" width="2.7109375" style="156" customWidth="1"/>
    <col min="4363" max="4558" width="11" style="156" customWidth="1"/>
    <col min="4559" max="4607" width="11" style="156"/>
    <col min="4608" max="4608" width="38.85546875" style="156" customWidth="1"/>
    <col min="4609" max="4609" width="13" style="156" customWidth="1"/>
    <col min="4610" max="4610" width="14.42578125" style="156" customWidth="1"/>
    <col min="4611" max="4611" width="38.42578125" style="156" customWidth="1"/>
    <col min="4612" max="4612" width="8.7109375" style="156" customWidth="1"/>
    <col min="4613" max="4613" width="5.85546875" style="156" customWidth="1"/>
    <col min="4614" max="4614" width="9" style="156" customWidth="1"/>
    <col min="4615" max="4616" width="8.42578125" style="156" customWidth="1"/>
    <col min="4617" max="4617" width="23.42578125" style="156" customWidth="1"/>
    <col min="4618" max="4618" width="2.7109375" style="156" customWidth="1"/>
    <col min="4619" max="4814" width="11" style="156" customWidth="1"/>
    <col min="4815" max="4863" width="11" style="156"/>
    <col min="4864" max="4864" width="38.85546875" style="156" customWidth="1"/>
    <col min="4865" max="4865" width="13" style="156" customWidth="1"/>
    <col min="4866" max="4866" width="14.42578125" style="156" customWidth="1"/>
    <col min="4867" max="4867" width="38.42578125" style="156" customWidth="1"/>
    <col min="4868" max="4868" width="8.7109375" style="156" customWidth="1"/>
    <col min="4869" max="4869" width="5.85546875" style="156" customWidth="1"/>
    <col min="4870" max="4870" width="9" style="156" customWidth="1"/>
    <col min="4871" max="4872" width="8.42578125" style="156" customWidth="1"/>
    <col min="4873" max="4873" width="23.42578125" style="156" customWidth="1"/>
    <col min="4874" max="4874" width="2.7109375" style="156" customWidth="1"/>
    <col min="4875" max="5070" width="11" style="156" customWidth="1"/>
    <col min="5071" max="5119" width="11" style="156"/>
    <col min="5120" max="5120" width="38.85546875" style="156" customWidth="1"/>
    <col min="5121" max="5121" width="13" style="156" customWidth="1"/>
    <col min="5122" max="5122" width="14.42578125" style="156" customWidth="1"/>
    <col min="5123" max="5123" width="38.42578125" style="156" customWidth="1"/>
    <col min="5124" max="5124" width="8.7109375" style="156" customWidth="1"/>
    <col min="5125" max="5125" width="5.85546875" style="156" customWidth="1"/>
    <col min="5126" max="5126" width="9" style="156" customWidth="1"/>
    <col min="5127" max="5128" width="8.42578125" style="156" customWidth="1"/>
    <col min="5129" max="5129" width="23.42578125" style="156" customWidth="1"/>
    <col min="5130" max="5130" width="2.7109375" style="156" customWidth="1"/>
    <col min="5131" max="5326" width="11" style="156" customWidth="1"/>
    <col min="5327" max="5375" width="11" style="156"/>
    <col min="5376" max="5376" width="38.85546875" style="156" customWidth="1"/>
    <col min="5377" max="5377" width="13" style="156" customWidth="1"/>
    <col min="5378" max="5378" width="14.42578125" style="156" customWidth="1"/>
    <col min="5379" max="5379" width="38.42578125" style="156" customWidth="1"/>
    <col min="5380" max="5380" width="8.7109375" style="156" customWidth="1"/>
    <col min="5381" max="5381" width="5.85546875" style="156" customWidth="1"/>
    <col min="5382" max="5382" width="9" style="156" customWidth="1"/>
    <col min="5383" max="5384" width="8.42578125" style="156" customWidth="1"/>
    <col min="5385" max="5385" width="23.42578125" style="156" customWidth="1"/>
    <col min="5386" max="5386" width="2.7109375" style="156" customWidth="1"/>
    <col min="5387" max="5582" width="11" style="156" customWidth="1"/>
    <col min="5583" max="5631" width="11" style="156"/>
    <col min="5632" max="5632" width="38.85546875" style="156" customWidth="1"/>
    <col min="5633" max="5633" width="13" style="156" customWidth="1"/>
    <col min="5634" max="5634" width="14.42578125" style="156" customWidth="1"/>
    <col min="5635" max="5635" width="38.42578125" style="156" customWidth="1"/>
    <col min="5636" max="5636" width="8.7109375" style="156" customWidth="1"/>
    <col min="5637" max="5637" width="5.85546875" style="156" customWidth="1"/>
    <col min="5638" max="5638" width="9" style="156" customWidth="1"/>
    <col min="5639" max="5640" width="8.42578125" style="156" customWidth="1"/>
    <col min="5641" max="5641" width="23.42578125" style="156" customWidth="1"/>
    <col min="5642" max="5642" width="2.7109375" style="156" customWidth="1"/>
    <col min="5643" max="5838" width="11" style="156" customWidth="1"/>
    <col min="5839" max="5887" width="11" style="156"/>
    <col min="5888" max="5888" width="38.85546875" style="156" customWidth="1"/>
    <col min="5889" max="5889" width="13" style="156" customWidth="1"/>
    <col min="5890" max="5890" width="14.42578125" style="156" customWidth="1"/>
    <col min="5891" max="5891" width="38.42578125" style="156" customWidth="1"/>
    <col min="5892" max="5892" width="8.7109375" style="156" customWidth="1"/>
    <col min="5893" max="5893" width="5.85546875" style="156" customWidth="1"/>
    <col min="5894" max="5894" width="9" style="156" customWidth="1"/>
    <col min="5895" max="5896" width="8.42578125" style="156" customWidth="1"/>
    <col min="5897" max="5897" width="23.42578125" style="156" customWidth="1"/>
    <col min="5898" max="5898" width="2.7109375" style="156" customWidth="1"/>
    <col min="5899" max="6094" width="11" style="156" customWidth="1"/>
    <col min="6095" max="6143" width="11" style="156"/>
    <col min="6144" max="6144" width="38.85546875" style="156" customWidth="1"/>
    <col min="6145" max="6145" width="13" style="156" customWidth="1"/>
    <col min="6146" max="6146" width="14.42578125" style="156" customWidth="1"/>
    <col min="6147" max="6147" width="38.42578125" style="156" customWidth="1"/>
    <col min="6148" max="6148" width="8.7109375" style="156" customWidth="1"/>
    <col min="6149" max="6149" width="5.85546875" style="156" customWidth="1"/>
    <col min="6150" max="6150" width="9" style="156" customWidth="1"/>
    <col min="6151" max="6152" width="8.42578125" style="156" customWidth="1"/>
    <col min="6153" max="6153" width="23.42578125" style="156" customWidth="1"/>
    <col min="6154" max="6154" width="2.7109375" style="156" customWidth="1"/>
    <col min="6155" max="6350" width="11" style="156" customWidth="1"/>
    <col min="6351" max="6399" width="11" style="156"/>
    <col min="6400" max="6400" width="38.85546875" style="156" customWidth="1"/>
    <col min="6401" max="6401" width="13" style="156" customWidth="1"/>
    <col min="6402" max="6402" width="14.42578125" style="156" customWidth="1"/>
    <col min="6403" max="6403" width="38.42578125" style="156" customWidth="1"/>
    <col min="6404" max="6404" width="8.7109375" style="156" customWidth="1"/>
    <col min="6405" max="6405" width="5.85546875" style="156" customWidth="1"/>
    <col min="6406" max="6406" width="9" style="156" customWidth="1"/>
    <col min="6407" max="6408" width="8.42578125" style="156" customWidth="1"/>
    <col min="6409" max="6409" width="23.42578125" style="156" customWidth="1"/>
    <col min="6410" max="6410" width="2.7109375" style="156" customWidth="1"/>
    <col min="6411" max="6606" width="11" style="156" customWidth="1"/>
    <col min="6607" max="6655" width="11" style="156"/>
    <col min="6656" max="6656" width="38.85546875" style="156" customWidth="1"/>
    <col min="6657" max="6657" width="13" style="156" customWidth="1"/>
    <col min="6658" max="6658" width="14.42578125" style="156" customWidth="1"/>
    <col min="6659" max="6659" width="38.42578125" style="156" customWidth="1"/>
    <col min="6660" max="6660" width="8.7109375" style="156" customWidth="1"/>
    <col min="6661" max="6661" width="5.85546875" style="156" customWidth="1"/>
    <col min="6662" max="6662" width="9" style="156" customWidth="1"/>
    <col min="6663" max="6664" width="8.42578125" style="156" customWidth="1"/>
    <col min="6665" max="6665" width="23.42578125" style="156" customWidth="1"/>
    <col min="6666" max="6666" width="2.7109375" style="156" customWidth="1"/>
    <col min="6667" max="6862" width="11" style="156" customWidth="1"/>
    <col min="6863" max="6911" width="11" style="156"/>
    <col min="6912" max="6912" width="38.85546875" style="156" customWidth="1"/>
    <col min="6913" max="6913" width="13" style="156" customWidth="1"/>
    <col min="6914" max="6914" width="14.42578125" style="156" customWidth="1"/>
    <col min="6915" max="6915" width="38.42578125" style="156" customWidth="1"/>
    <col min="6916" max="6916" width="8.7109375" style="156" customWidth="1"/>
    <col min="6917" max="6917" width="5.85546875" style="156" customWidth="1"/>
    <col min="6918" max="6918" width="9" style="156" customWidth="1"/>
    <col min="6919" max="6920" width="8.42578125" style="156" customWidth="1"/>
    <col min="6921" max="6921" width="23.42578125" style="156" customWidth="1"/>
    <col min="6922" max="6922" width="2.7109375" style="156" customWidth="1"/>
    <col min="6923" max="7118" width="11" style="156" customWidth="1"/>
    <col min="7119" max="7167" width="11" style="156"/>
    <col min="7168" max="7168" width="38.85546875" style="156" customWidth="1"/>
    <col min="7169" max="7169" width="13" style="156" customWidth="1"/>
    <col min="7170" max="7170" width="14.42578125" style="156" customWidth="1"/>
    <col min="7171" max="7171" width="38.42578125" style="156" customWidth="1"/>
    <col min="7172" max="7172" width="8.7109375" style="156" customWidth="1"/>
    <col min="7173" max="7173" width="5.85546875" style="156" customWidth="1"/>
    <col min="7174" max="7174" width="9" style="156" customWidth="1"/>
    <col min="7175" max="7176" width="8.42578125" style="156" customWidth="1"/>
    <col min="7177" max="7177" width="23.42578125" style="156" customWidth="1"/>
    <col min="7178" max="7178" width="2.7109375" style="156" customWidth="1"/>
    <col min="7179" max="7374" width="11" style="156" customWidth="1"/>
    <col min="7375" max="7423" width="11" style="156"/>
    <col min="7424" max="7424" width="38.85546875" style="156" customWidth="1"/>
    <col min="7425" max="7425" width="13" style="156" customWidth="1"/>
    <col min="7426" max="7426" width="14.42578125" style="156" customWidth="1"/>
    <col min="7427" max="7427" width="38.42578125" style="156" customWidth="1"/>
    <col min="7428" max="7428" width="8.7109375" style="156" customWidth="1"/>
    <col min="7429" max="7429" width="5.85546875" style="156" customWidth="1"/>
    <col min="7430" max="7430" width="9" style="156" customWidth="1"/>
    <col min="7431" max="7432" width="8.42578125" style="156" customWidth="1"/>
    <col min="7433" max="7433" width="23.42578125" style="156" customWidth="1"/>
    <col min="7434" max="7434" width="2.7109375" style="156" customWidth="1"/>
    <col min="7435" max="7630" width="11" style="156" customWidth="1"/>
    <col min="7631" max="7679" width="11" style="156"/>
    <col min="7680" max="7680" width="38.85546875" style="156" customWidth="1"/>
    <col min="7681" max="7681" width="13" style="156" customWidth="1"/>
    <col min="7682" max="7682" width="14.42578125" style="156" customWidth="1"/>
    <col min="7683" max="7683" width="38.42578125" style="156" customWidth="1"/>
    <col min="7684" max="7684" width="8.7109375" style="156" customWidth="1"/>
    <col min="7685" max="7685" width="5.85546875" style="156" customWidth="1"/>
    <col min="7686" max="7686" width="9" style="156" customWidth="1"/>
    <col min="7687" max="7688" width="8.42578125" style="156" customWidth="1"/>
    <col min="7689" max="7689" width="23.42578125" style="156" customWidth="1"/>
    <col min="7690" max="7690" width="2.7109375" style="156" customWidth="1"/>
    <col min="7691" max="7886" width="11" style="156" customWidth="1"/>
    <col min="7887" max="7935" width="11" style="156"/>
    <col min="7936" max="7936" width="38.85546875" style="156" customWidth="1"/>
    <col min="7937" max="7937" width="13" style="156" customWidth="1"/>
    <col min="7938" max="7938" width="14.42578125" style="156" customWidth="1"/>
    <col min="7939" max="7939" width="38.42578125" style="156" customWidth="1"/>
    <col min="7940" max="7940" width="8.7109375" style="156" customWidth="1"/>
    <col min="7941" max="7941" width="5.85546875" style="156" customWidth="1"/>
    <col min="7942" max="7942" width="9" style="156" customWidth="1"/>
    <col min="7943" max="7944" width="8.42578125" style="156" customWidth="1"/>
    <col min="7945" max="7945" width="23.42578125" style="156" customWidth="1"/>
    <col min="7946" max="7946" width="2.7109375" style="156" customWidth="1"/>
    <col min="7947" max="8142" width="11" style="156" customWidth="1"/>
    <col min="8143" max="8191" width="11" style="156"/>
    <col min="8192" max="8192" width="38.85546875" style="156" customWidth="1"/>
    <col min="8193" max="8193" width="13" style="156" customWidth="1"/>
    <col min="8194" max="8194" width="14.42578125" style="156" customWidth="1"/>
    <col min="8195" max="8195" width="38.42578125" style="156" customWidth="1"/>
    <col min="8196" max="8196" width="8.7109375" style="156" customWidth="1"/>
    <col min="8197" max="8197" width="5.85546875" style="156" customWidth="1"/>
    <col min="8198" max="8198" width="9" style="156" customWidth="1"/>
    <col min="8199" max="8200" width="8.42578125" style="156" customWidth="1"/>
    <col min="8201" max="8201" width="23.42578125" style="156" customWidth="1"/>
    <col min="8202" max="8202" width="2.7109375" style="156" customWidth="1"/>
    <col min="8203" max="8398" width="11" style="156" customWidth="1"/>
    <col min="8399" max="8447" width="11" style="156"/>
    <col min="8448" max="8448" width="38.85546875" style="156" customWidth="1"/>
    <col min="8449" max="8449" width="13" style="156" customWidth="1"/>
    <col min="8450" max="8450" width="14.42578125" style="156" customWidth="1"/>
    <col min="8451" max="8451" width="38.42578125" style="156" customWidth="1"/>
    <col min="8452" max="8452" width="8.7109375" style="156" customWidth="1"/>
    <col min="8453" max="8453" width="5.85546875" style="156" customWidth="1"/>
    <col min="8454" max="8454" width="9" style="156" customWidth="1"/>
    <col min="8455" max="8456" width="8.42578125" style="156" customWidth="1"/>
    <col min="8457" max="8457" width="23.42578125" style="156" customWidth="1"/>
    <col min="8458" max="8458" width="2.7109375" style="156" customWidth="1"/>
    <col min="8459" max="8654" width="11" style="156" customWidth="1"/>
    <col min="8655" max="8703" width="11" style="156"/>
    <col min="8704" max="8704" width="38.85546875" style="156" customWidth="1"/>
    <col min="8705" max="8705" width="13" style="156" customWidth="1"/>
    <col min="8706" max="8706" width="14.42578125" style="156" customWidth="1"/>
    <col min="8707" max="8707" width="38.42578125" style="156" customWidth="1"/>
    <col min="8708" max="8708" width="8.7109375" style="156" customWidth="1"/>
    <col min="8709" max="8709" width="5.85546875" style="156" customWidth="1"/>
    <col min="8710" max="8710" width="9" style="156" customWidth="1"/>
    <col min="8711" max="8712" width="8.42578125" style="156" customWidth="1"/>
    <col min="8713" max="8713" width="23.42578125" style="156" customWidth="1"/>
    <col min="8714" max="8714" width="2.7109375" style="156" customWidth="1"/>
    <col min="8715" max="8910" width="11" style="156" customWidth="1"/>
    <col min="8911" max="8959" width="11" style="156"/>
    <col min="8960" max="8960" width="38.85546875" style="156" customWidth="1"/>
    <col min="8961" max="8961" width="13" style="156" customWidth="1"/>
    <col min="8962" max="8962" width="14.42578125" style="156" customWidth="1"/>
    <col min="8963" max="8963" width="38.42578125" style="156" customWidth="1"/>
    <col min="8964" max="8964" width="8.7109375" style="156" customWidth="1"/>
    <col min="8965" max="8965" width="5.85546875" style="156" customWidth="1"/>
    <col min="8966" max="8966" width="9" style="156" customWidth="1"/>
    <col min="8967" max="8968" width="8.42578125" style="156" customWidth="1"/>
    <col min="8969" max="8969" width="23.42578125" style="156" customWidth="1"/>
    <col min="8970" max="8970" width="2.7109375" style="156" customWidth="1"/>
    <col min="8971" max="9166" width="11" style="156" customWidth="1"/>
    <col min="9167" max="9215" width="11" style="156"/>
    <col min="9216" max="9216" width="38.85546875" style="156" customWidth="1"/>
    <col min="9217" max="9217" width="13" style="156" customWidth="1"/>
    <col min="9218" max="9218" width="14.42578125" style="156" customWidth="1"/>
    <col min="9219" max="9219" width="38.42578125" style="156" customWidth="1"/>
    <col min="9220" max="9220" width="8.7109375" style="156" customWidth="1"/>
    <col min="9221" max="9221" width="5.85546875" style="156" customWidth="1"/>
    <col min="9222" max="9222" width="9" style="156" customWidth="1"/>
    <col min="9223" max="9224" width="8.42578125" style="156" customWidth="1"/>
    <col min="9225" max="9225" width="23.42578125" style="156" customWidth="1"/>
    <col min="9226" max="9226" width="2.7109375" style="156" customWidth="1"/>
    <col min="9227" max="9422" width="11" style="156" customWidth="1"/>
    <col min="9423" max="9471" width="11" style="156"/>
    <col min="9472" max="9472" width="38.85546875" style="156" customWidth="1"/>
    <col min="9473" max="9473" width="13" style="156" customWidth="1"/>
    <col min="9474" max="9474" width="14.42578125" style="156" customWidth="1"/>
    <col min="9475" max="9475" width="38.42578125" style="156" customWidth="1"/>
    <col min="9476" max="9476" width="8.7109375" style="156" customWidth="1"/>
    <col min="9477" max="9477" width="5.85546875" style="156" customWidth="1"/>
    <col min="9478" max="9478" width="9" style="156" customWidth="1"/>
    <col min="9479" max="9480" width="8.42578125" style="156" customWidth="1"/>
    <col min="9481" max="9481" width="23.42578125" style="156" customWidth="1"/>
    <col min="9482" max="9482" width="2.7109375" style="156" customWidth="1"/>
    <col min="9483" max="9678" width="11" style="156" customWidth="1"/>
    <col min="9679" max="9727" width="11" style="156"/>
    <col min="9728" max="9728" width="38.85546875" style="156" customWidth="1"/>
    <col min="9729" max="9729" width="13" style="156" customWidth="1"/>
    <col min="9730" max="9730" width="14.42578125" style="156" customWidth="1"/>
    <col min="9731" max="9731" width="38.42578125" style="156" customWidth="1"/>
    <col min="9732" max="9732" width="8.7109375" style="156" customWidth="1"/>
    <col min="9733" max="9733" width="5.85546875" style="156" customWidth="1"/>
    <col min="9734" max="9734" width="9" style="156" customWidth="1"/>
    <col min="9735" max="9736" width="8.42578125" style="156" customWidth="1"/>
    <col min="9737" max="9737" width="23.42578125" style="156" customWidth="1"/>
    <col min="9738" max="9738" width="2.7109375" style="156" customWidth="1"/>
    <col min="9739" max="9934" width="11" style="156" customWidth="1"/>
    <col min="9935" max="9983" width="11" style="156"/>
    <col min="9984" max="9984" width="38.85546875" style="156" customWidth="1"/>
    <col min="9985" max="9985" width="13" style="156" customWidth="1"/>
    <col min="9986" max="9986" width="14.42578125" style="156" customWidth="1"/>
    <col min="9987" max="9987" width="38.42578125" style="156" customWidth="1"/>
    <col min="9988" max="9988" width="8.7109375" style="156" customWidth="1"/>
    <col min="9989" max="9989" width="5.85546875" style="156" customWidth="1"/>
    <col min="9990" max="9990" width="9" style="156" customWidth="1"/>
    <col min="9991" max="9992" width="8.42578125" style="156" customWidth="1"/>
    <col min="9993" max="9993" width="23.42578125" style="156" customWidth="1"/>
    <col min="9994" max="9994" width="2.7109375" style="156" customWidth="1"/>
    <col min="9995" max="10190" width="11" style="156" customWidth="1"/>
    <col min="10191" max="10239" width="11" style="156"/>
    <col min="10240" max="10240" width="38.85546875" style="156" customWidth="1"/>
    <col min="10241" max="10241" width="13" style="156" customWidth="1"/>
    <col min="10242" max="10242" width="14.42578125" style="156" customWidth="1"/>
    <col min="10243" max="10243" width="38.42578125" style="156" customWidth="1"/>
    <col min="10244" max="10244" width="8.7109375" style="156" customWidth="1"/>
    <col min="10245" max="10245" width="5.85546875" style="156" customWidth="1"/>
    <col min="10246" max="10246" width="9" style="156" customWidth="1"/>
    <col min="10247" max="10248" width="8.42578125" style="156" customWidth="1"/>
    <col min="10249" max="10249" width="23.42578125" style="156" customWidth="1"/>
    <col min="10250" max="10250" width="2.7109375" style="156" customWidth="1"/>
    <col min="10251" max="10446" width="11" style="156" customWidth="1"/>
    <col min="10447" max="10495" width="11" style="156"/>
    <col min="10496" max="10496" width="38.85546875" style="156" customWidth="1"/>
    <col min="10497" max="10497" width="13" style="156" customWidth="1"/>
    <col min="10498" max="10498" width="14.42578125" style="156" customWidth="1"/>
    <col min="10499" max="10499" width="38.42578125" style="156" customWidth="1"/>
    <col min="10500" max="10500" width="8.7109375" style="156" customWidth="1"/>
    <col min="10501" max="10501" width="5.85546875" style="156" customWidth="1"/>
    <col min="10502" max="10502" width="9" style="156" customWidth="1"/>
    <col min="10503" max="10504" width="8.42578125" style="156" customWidth="1"/>
    <col min="10505" max="10505" width="23.42578125" style="156" customWidth="1"/>
    <col min="10506" max="10506" width="2.7109375" style="156" customWidth="1"/>
    <col min="10507" max="10702" width="11" style="156" customWidth="1"/>
    <col min="10703" max="10751" width="11" style="156"/>
    <col min="10752" max="10752" width="38.85546875" style="156" customWidth="1"/>
    <col min="10753" max="10753" width="13" style="156" customWidth="1"/>
    <col min="10754" max="10754" width="14.42578125" style="156" customWidth="1"/>
    <col min="10755" max="10755" width="38.42578125" style="156" customWidth="1"/>
    <col min="10756" max="10756" width="8.7109375" style="156" customWidth="1"/>
    <col min="10757" max="10757" width="5.85546875" style="156" customWidth="1"/>
    <col min="10758" max="10758" width="9" style="156" customWidth="1"/>
    <col min="10759" max="10760" width="8.42578125" style="156" customWidth="1"/>
    <col min="10761" max="10761" width="23.42578125" style="156" customWidth="1"/>
    <col min="10762" max="10762" width="2.7109375" style="156" customWidth="1"/>
    <col min="10763" max="10958" width="11" style="156" customWidth="1"/>
    <col min="10959" max="11007" width="11" style="156"/>
    <col min="11008" max="11008" width="38.85546875" style="156" customWidth="1"/>
    <col min="11009" max="11009" width="13" style="156" customWidth="1"/>
    <col min="11010" max="11010" width="14.42578125" style="156" customWidth="1"/>
    <col min="11011" max="11011" width="38.42578125" style="156" customWidth="1"/>
    <col min="11012" max="11012" width="8.7109375" style="156" customWidth="1"/>
    <col min="11013" max="11013" width="5.85546875" style="156" customWidth="1"/>
    <col min="11014" max="11014" width="9" style="156" customWidth="1"/>
    <col min="11015" max="11016" width="8.42578125" style="156" customWidth="1"/>
    <col min="11017" max="11017" width="23.42578125" style="156" customWidth="1"/>
    <col min="11018" max="11018" width="2.7109375" style="156" customWidth="1"/>
    <col min="11019" max="11214" width="11" style="156" customWidth="1"/>
    <col min="11215" max="11263" width="11" style="156"/>
    <col min="11264" max="11264" width="38.85546875" style="156" customWidth="1"/>
    <col min="11265" max="11265" width="13" style="156" customWidth="1"/>
    <col min="11266" max="11266" width="14.42578125" style="156" customWidth="1"/>
    <col min="11267" max="11267" width="38.42578125" style="156" customWidth="1"/>
    <col min="11268" max="11268" width="8.7109375" style="156" customWidth="1"/>
    <col min="11269" max="11269" width="5.85546875" style="156" customWidth="1"/>
    <col min="11270" max="11270" width="9" style="156" customWidth="1"/>
    <col min="11271" max="11272" width="8.42578125" style="156" customWidth="1"/>
    <col min="11273" max="11273" width="23.42578125" style="156" customWidth="1"/>
    <col min="11274" max="11274" width="2.7109375" style="156" customWidth="1"/>
    <col min="11275" max="11470" width="11" style="156" customWidth="1"/>
    <col min="11471" max="11519" width="11" style="156"/>
    <col min="11520" max="11520" width="38.85546875" style="156" customWidth="1"/>
    <col min="11521" max="11521" width="13" style="156" customWidth="1"/>
    <col min="11522" max="11522" width="14.42578125" style="156" customWidth="1"/>
    <col min="11523" max="11523" width="38.42578125" style="156" customWidth="1"/>
    <col min="11524" max="11524" width="8.7109375" style="156" customWidth="1"/>
    <col min="11525" max="11525" width="5.85546875" style="156" customWidth="1"/>
    <col min="11526" max="11526" width="9" style="156" customWidth="1"/>
    <col min="11527" max="11528" width="8.42578125" style="156" customWidth="1"/>
    <col min="11529" max="11529" width="23.42578125" style="156" customWidth="1"/>
    <col min="11530" max="11530" width="2.7109375" style="156" customWidth="1"/>
    <col min="11531" max="11726" width="11" style="156" customWidth="1"/>
    <col min="11727" max="11775" width="11" style="156"/>
    <col min="11776" max="11776" width="38.85546875" style="156" customWidth="1"/>
    <col min="11777" max="11777" width="13" style="156" customWidth="1"/>
    <col min="11778" max="11778" width="14.42578125" style="156" customWidth="1"/>
    <col min="11779" max="11779" width="38.42578125" style="156" customWidth="1"/>
    <col min="11780" max="11780" width="8.7109375" style="156" customWidth="1"/>
    <col min="11781" max="11781" width="5.85546875" style="156" customWidth="1"/>
    <col min="11782" max="11782" width="9" style="156" customWidth="1"/>
    <col min="11783" max="11784" width="8.42578125" style="156" customWidth="1"/>
    <col min="11785" max="11785" width="23.42578125" style="156" customWidth="1"/>
    <col min="11786" max="11786" width="2.7109375" style="156" customWidth="1"/>
    <col min="11787" max="11982" width="11" style="156" customWidth="1"/>
    <col min="11983" max="12031" width="11" style="156"/>
    <col min="12032" max="12032" width="38.85546875" style="156" customWidth="1"/>
    <col min="12033" max="12033" width="13" style="156" customWidth="1"/>
    <col min="12034" max="12034" width="14.42578125" style="156" customWidth="1"/>
    <col min="12035" max="12035" width="38.42578125" style="156" customWidth="1"/>
    <col min="12036" max="12036" width="8.7109375" style="156" customWidth="1"/>
    <col min="12037" max="12037" width="5.85546875" style="156" customWidth="1"/>
    <col min="12038" max="12038" width="9" style="156" customWidth="1"/>
    <col min="12039" max="12040" width="8.42578125" style="156" customWidth="1"/>
    <col min="12041" max="12041" width="23.42578125" style="156" customWidth="1"/>
    <col min="12042" max="12042" width="2.7109375" style="156" customWidth="1"/>
    <col min="12043" max="12238" width="11" style="156" customWidth="1"/>
    <col min="12239" max="12287" width="11" style="156"/>
    <col min="12288" max="12288" width="38.85546875" style="156" customWidth="1"/>
    <col min="12289" max="12289" width="13" style="156" customWidth="1"/>
    <col min="12290" max="12290" width="14.42578125" style="156" customWidth="1"/>
    <col min="12291" max="12291" width="38.42578125" style="156" customWidth="1"/>
    <col min="12292" max="12292" width="8.7109375" style="156" customWidth="1"/>
    <col min="12293" max="12293" width="5.85546875" style="156" customWidth="1"/>
    <col min="12294" max="12294" width="9" style="156" customWidth="1"/>
    <col min="12295" max="12296" width="8.42578125" style="156" customWidth="1"/>
    <col min="12297" max="12297" width="23.42578125" style="156" customWidth="1"/>
    <col min="12298" max="12298" width="2.7109375" style="156" customWidth="1"/>
    <col min="12299" max="12494" width="11" style="156" customWidth="1"/>
    <col min="12495" max="12543" width="11" style="156"/>
    <col min="12544" max="12544" width="38.85546875" style="156" customWidth="1"/>
    <col min="12545" max="12545" width="13" style="156" customWidth="1"/>
    <col min="12546" max="12546" width="14.42578125" style="156" customWidth="1"/>
    <col min="12547" max="12547" width="38.42578125" style="156" customWidth="1"/>
    <col min="12548" max="12548" width="8.7109375" style="156" customWidth="1"/>
    <col min="12549" max="12549" width="5.85546875" style="156" customWidth="1"/>
    <col min="12550" max="12550" width="9" style="156" customWidth="1"/>
    <col min="12551" max="12552" width="8.42578125" style="156" customWidth="1"/>
    <col min="12553" max="12553" width="23.42578125" style="156" customWidth="1"/>
    <col min="12554" max="12554" width="2.7109375" style="156" customWidth="1"/>
    <col min="12555" max="12750" width="11" style="156" customWidth="1"/>
    <col min="12751" max="12799" width="11" style="156"/>
    <col min="12800" max="12800" width="38.85546875" style="156" customWidth="1"/>
    <col min="12801" max="12801" width="13" style="156" customWidth="1"/>
    <col min="12802" max="12802" width="14.42578125" style="156" customWidth="1"/>
    <col min="12803" max="12803" width="38.42578125" style="156" customWidth="1"/>
    <col min="12804" max="12804" width="8.7109375" style="156" customWidth="1"/>
    <col min="12805" max="12805" width="5.85546875" style="156" customWidth="1"/>
    <col min="12806" max="12806" width="9" style="156" customWidth="1"/>
    <col min="12807" max="12808" width="8.42578125" style="156" customWidth="1"/>
    <col min="12809" max="12809" width="23.42578125" style="156" customWidth="1"/>
    <col min="12810" max="12810" width="2.7109375" style="156" customWidth="1"/>
    <col min="12811" max="13006" width="11" style="156" customWidth="1"/>
    <col min="13007" max="13055" width="11" style="156"/>
    <col min="13056" max="13056" width="38.85546875" style="156" customWidth="1"/>
    <col min="13057" max="13057" width="13" style="156" customWidth="1"/>
    <col min="13058" max="13058" width="14.42578125" style="156" customWidth="1"/>
    <col min="13059" max="13059" width="38.42578125" style="156" customWidth="1"/>
    <col min="13060" max="13060" width="8.7109375" style="156" customWidth="1"/>
    <col min="13061" max="13061" width="5.85546875" style="156" customWidth="1"/>
    <col min="13062" max="13062" width="9" style="156" customWidth="1"/>
    <col min="13063" max="13064" width="8.42578125" style="156" customWidth="1"/>
    <col min="13065" max="13065" width="23.42578125" style="156" customWidth="1"/>
    <col min="13066" max="13066" width="2.7109375" style="156" customWidth="1"/>
    <col min="13067" max="13262" width="11" style="156" customWidth="1"/>
    <col min="13263" max="13311" width="11" style="156"/>
    <col min="13312" max="13312" width="38.85546875" style="156" customWidth="1"/>
    <col min="13313" max="13313" width="13" style="156" customWidth="1"/>
    <col min="13314" max="13314" width="14.42578125" style="156" customWidth="1"/>
    <col min="13315" max="13315" width="38.42578125" style="156" customWidth="1"/>
    <col min="13316" max="13316" width="8.7109375" style="156" customWidth="1"/>
    <col min="13317" max="13317" width="5.85546875" style="156" customWidth="1"/>
    <col min="13318" max="13318" width="9" style="156" customWidth="1"/>
    <col min="13319" max="13320" width="8.42578125" style="156" customWidth="1"/>
    <col min="13321" max="13321" width="23.42578125" style="156" customWidth="1"/>
    <col min="13322" max="13322" width="2.7109375" style="156" customWidth="1"/>
    <col min="13323" max="13518" width="11" style="156" customWidth="1"/>
    <col min="13519" max="13567" width="11" style="156"/>
    <col min="13568" max="13568" width="38.85546875" style="156" customWidth="1"/>
    <col min="13569" max="13569" width="13" style="156" customWidth="1"/>
    <col min="13570" max="13570" width="14.42578125" style="156" customWidth="1"/>
    <col min="13571" max="13571" width="38.42578125" style="156" customWidth="1"/>
    <col min="13572" max="13572" width="8.7109375" style="156" customWidth="1"/>
    <col min="13573" max="13573" width="5.85546875" style="156" customWidth="1"/>
    <col min="13574" max="13574" width="9" style="156" customWidth="1"/>
    <col min="13575" max="13576" width="8.42578125" style="156" customWidth="1"/>
    <col min="13577" max="13577" width="23.42578125" style="156" customWidth="1"/>
    <col min="13578" max="13578" width="2.7109375" style="156" customWidth="1"/>
    <col min="13579" max="13774" width="11" style="156" customWidth="1"/>
    <col min="13775" max="13823" width="11" style="156"/>
    <col min="13824" max="13824" width="38.85546875" style="156" customWidth="1"/>
    <col min="13825" max="13825" width="13" style="156" customWidth="1"/>
    <col min="13826" max="13826" width="14.42578125" style="156" customWidth="1"/>
    <col min="13827" max="13827" width="38.42578125" style="156" customWidth="1"/>
    <col min="13828" max="13828" width="8.7109375" style="156" customWidth="1"/>
    <col min="13829" max="13829" width="5.85546875" style="156" customWidth="1"/>
    <col min="13830" max="13830" width="9" style="156" customWidth="1"/>
    <col min="13831" max="13832" width="8.42578125" style="156" customWidth="1"/>
    <col min="13833" max="13833" width="23.42578125" style="156" customWidth="1"/>
    <col min="13834" max="13834" width="2.7109375" style="156" customWidth="1"/>
    <col min="13835" max="14030" width="11" style="156" customWidth="1"/>
    <col min="14031" max="14079" width="11" style="156"/>
    <col min="14080" max="14080" width="38.85546875" style="156" customWidth="1"/>
    <col min="14081" max="14081" width="13" style="156" customWidth="1"/>
    <col min="14082" max="14082" width="14.42578125" style="156" customWidth="1"/>
    <col min="14083" max="14083" width="38.42578125" style="156" customWidth="1"/>
    <col min="14084" max="14084" width="8.7109375" style="156" customWidth="1"/>
    <col min="14085" max="14085" width="5.85546875" style="156" customWidth="1"/>
    <col min="14086" max="14086" width="9" style="156" customWidth="1"/>
    <col min="14087" max="14088" width="8.42578125" style="156" customWidth="1"/>
    <col min="14089" max="14089" width="23.42578125" style="156" customWidth="1"/>
    <col min="14090" max="14090" width="2.7109375" style="156" customWidth="1"/>
    <col min="14091" max="14286" width="11" style="156" customWidth="1"/>
    <col min="14287" max="14335" width="11" style="156"/>
    <col min="14336" max="14336" width="38.85546875" style="156" customWidth="1"/>
    <col min="14337" max="14337" width="13" style="156" customWidth="1"/>
    <col min="14338" max="14338" width="14.42578125" style="156" customWidth="1"/>
    <col min="14339" max="14339" width="38.42578125" style="156" customWidth="1"/>
    <col min="14340" max="14340" width="8.7109375" style="156" customWidth="1"/>
    <col min="14341" max="14341" width="5.85546875" style="156" customWidth="1"/>
    <col min="14342" max="14342" width="9" style="156" customWidth="1"/>
    <col min="14343" max="14344" width="8.42578125" style="156" customWidth="1"/>
    <col min="14345" max="14345" width="23.42578125" style="156" customWidth="1"/>
    <col min="14346" max="14346" width="2.7109375" style="156" customWidth="1"/>
    <col min="14347" max="14542" width="11" style="156" customWidth="1"/>
    <col min="14543" max="14591" width="11" style="156"/>
    <col min="14592" max="14592" width="38.85546875" style="156" customWidth="1"/>
    <col min="14593" max="14593" width="13" style="156" customWidth="1"/>
    <col min="14594" max="14594" width="14.42578125" style="156" customWidth="1"/>
    <col min="14595" max="14595" width="38.42578125" style="156" customWidth="1"/>
    <col min="14596" max="14596" width="8.7109375" style="156" customWidth="1"/>
    <col min="14597" max="14597" width="5.85546875" style="156" customWidth="1"/>
    <col min="14598" max="14598" width="9" style="156" customWidth="1"/>
    <col min="14599" max="14600" width="8.42578125" style="156" customWidth="1"/>
    <col min="14601" max="14601" width="23.42578125" style="156" customWidth="1"/>
    <col min="14602" max="14602" width="2.7109375" style="156" customWidth="1"/>
    <col min="14603" max="14798" width="11" style="156" customWidth="1"/>
    <col min="14799" max="14847" width="11" style="156"/>
    <col min="14848" max="14848" width="38.85546875" style="156" customWidth="1"/>
    <col min="14849" max="14849" width="13" style="156" customWidth="1"/>
    <col min="14850" max="14850" width="14.42578125" style="156" customWidth="1"/>
    <col min="14851" max="14851" width="38.42578125" style="156" customWidth="1"/>
    <col min="14852" max="14852" width="8.7109375" style="156" customWidth="1"/>
    <col min="14853" max="14853" width="5.85546875" style="156" customWidth="1"/>
    <col min="14854" max="14854" width="9" style="156" customWidth="1"/>
    <col min="14855" max="14856" width="8.42578125" style="156" customWidth="1"/>
    <col min="14857" max="14857" width="23.42578125" style="156" customWidth="1"/>
    <col min="14858" max="14858" width="2.7109375" style="156" customWidth="1"/>
    <col min="14859" max="15054" width="11" style="156" customWidth="1"/>
    <col min="15055" max="15103" width="11" style="156"/>
    <col min="15104" max="15104" width="38.85546875" style="156" customWidth="1"/>
    <col min="15105" max="15105" width="13" style="156" customWidth="1"/>
    <col min="15106" max="15106" width="14.42578125" style="156" customWidth="1"/>
    <col min="15107" max="15107" width="38.42578125" style="156" customWidth="1"/>
    <col min="15108" max="15108" width="8.7109375" style="156" customWidth="1"/>
    <col min="15109" max="15109" width="5.85546875" style="156" customWidth="1"/>
    <col min="15110" max="15110" width="9" style="156" customWidth="1"/>
    <col min="15111" max="15112" width="8.42578125" style="156" customWidth="1"/>
    <col min="15113" max="15113" width="23.42578125" style="156" customWidth="1"/>
    <col min="15114" max="15114" width="2.7109375" style="156" customWidth="1"/>
    <col min="15115" max="15310" width="11" style="156" customWidth="1"/>
    <col min="15311" max="15359" width="11" style="156"/>
    <col min="15360" max="15360" width="38.85546875" style="156" customWidth="1"/>
    <col min="15361" max="15361" width="13" style="156" customWidth="1"/>
    <col min="15362" max="15362" width="14.42578125" style="156" customWidth="1"/>
    <col min="15363" max="15363" width="38.42578125" style="156" customWidth="1"/>
    <col min="15364" max="15364" width="8.7109375" style="156" customWidth="1"/>
    <col min="15365" max="15365" width="5.85546875" style="156" customWidth="1"/>
    <col min="15366" max="15366" width="9" style="156" customWidth="1"/>
    <col min="15367" max="15368" width="8.42578125" style="156" customWidth="1"/>
    <col min="15369" max="15369" width="23.42578125" style="156" customWidth="1"/>
    <col min="15370" max="15370" width="2.7109375" style="156" customWidth="1"/>
    <col min="15371" max="15566" width="11" style="156" customWidth="1"/>
    <col min="15567" max="15615" width="11" style="156"/>
    <col min="15616" max="15616" width="38.85546875" style="156" customWidth="1"/>
    <col min="15617" max="15617" width="13" style="156" customWidth="1"/>
    <col min="15618" max="15618" width="14.42578125" style="156" customWidth="1"/>
    <col min="15619" max="15619" width="38.42578125" style="156" customWidth="1"/>
    <col min="15620" max="15620" width="8.7109375" style="156" customWidth="1"/>
    <col min="15621" max="15621" width="5.85546875" style="156" customWidth="1"/>
    <col min="15622" max="15622" width="9" style="156" customWidth="1"/>
    <col min="15623" max="15624" width="8.42578125" style="156" customWidth="1"/>
    <col min="15625" max="15625" width="23.42578125" style="156" customWidth="1"/>
    <col min="15626" max="15626" width="2.7109375" style="156" customWidth="1"/>
    <col min="15627" max="15822" width="11" style="156" customWidth="1"/>
    <col min="15823" max="15871" width="11" style="156"/>
    <col min="15872" max="15872" width="38.85546875" style="156" customWidth="1"/>
    <col min="15873" max="15873" width="13" style="156" customWidth="1"/>
    <col min="15874" max="15874" width="14.42578125" style="156" customWidth="1"/>
    <col min="15875" max="15875" width="38.42578125" style="156" customWidth="1"/>
    <col min="15876" max="15876" width="8.7109375" style="156" customWidth="1"/>
    <col min="15877" max="15877" width="5.85546875" style="156" customWidth="1"/>
    <col min="15878" max="15878" width="9" style="156" customWidth="1"/>
    <col min="15879" max="15880" width="8.42578125" style="156" customWidth="1"/>
    <col min="15881" max="15881" width="23.42578125" style="156" customWidth="1"/>
    <col min="15882" max="15882" width="2.7109375" style="156" customWidth="1"/>
    <col min="15883" max="16078" width="11" style="156" customWidth="1"/>
    <col min="16079" max="16127" width="11" style="156"/>
    <col min="16128" max="16128" width="38.85546875" style="156" customWidth="1"/>
    <col min="16129" max="16129" width="13" style="156" customWidth="1"/>
    <col min="16130" max="16130" width="14.42578125" style="156" customWidth="1"/>
    <col min="16131" max="16131" width="38.42578125" style="156" customWidth="1"/>
    <col min="16132" max="16132" width="8.7109375" style="156" customWidth="1"/>
    <col min="16133" max="16133" width="5.85546875" style="156" customWidth="1"/>
    <col min="16134" max="16134" width="9" style="156" customWidth="1"/>
    <col min="16135" max="16136" width="8.42578125" style="156" customWidth="1"/>
    <col min="16137" max="16137" width="23.42578125" style="156" customWidth="1"/>
    <col min="16138" max="16138" width="2.7109375" style="156" customWidth="1"/>
    <col min="16139" max="16334" width="11" style="156" customWidth="1"/>
    <col min="16335" max="16384" width="11" style="156"/>
  </cols>
  <sheetData>
    <row r="1" spans="1:9" ht="24.75" customHeight="1">
      <c r="A1" s="847" t="s">
        <v>2</v>
      </c>
      <c r="B1" s="865"/>
      <c r="C1" s="859" t="s">
        <v>188</v>
      </c>
      <c r="D1" s="282"/>
      <c r="F1" s="282" t="s">
        <v>3</v>
      </c>
    </row>
    <row r="2" spans="1:9" ht="18.95" customHeight="1">
      <c r="A2" s="282"/>
      <c r="B2" s="281"/>
      <c r="C2" s="282"/>
      <c r="D2" s="282"/>
      <c r="E2" s="157"/>
      <c r="F2" s="282" t="s">
        <v>3</v>
      </c>
    </row>
    <row r="3" spans="1:9" ht="18.95" customHeight="1">
      <c r="A3" s="834" t="s">
        <v>1151</v>
      </c>
      <c r="C3" s="836" t="s">
        <v>339</v>
      </c>
      <c r="D3" s="283"/>
      <c r="E3" s="283"/>
    </row>
    <row r="4" spans="1:9" ht="18.95" customHeight="1">
      <c r="A4" s="80" t="s">
        <v>1154</v>
      </c>
      <c r="B4" s="190"/>
      <c r="C4" s="125" t="s">
        <v>1155</v>
      </c>
      <c r="E4" s="125"/>
    </row>
    <row r="5" spans="1:9" ht="18.95" customHeight="1">
      <c r="A5" s="5"/>
      <c r="B5" s="284"/>
      <c r="D5" s="5"/>
      <c r="E5" s="5"/>
    </row>
    <row r="6" spans="1:9" ht="16.5" customHeight="1">
      <c r="A6" s="807">
        <v>2020</v>
      </c>
      <c r="B6" s="265" t="s">
        <v>339</v>
      </c>
      <c r="C6" s="13">
        <v>2020</v>
      </c>
      <c r="D6" s="166"/>
      <c r="F6" s="166"/>
    </row>
    <row r="7" spans="1:9" ht="27" customHeight="1">
      <c r="A7" s="10"/>
      <c r="B7" s="285" t="s">
        <v>340</v>
      </c>
      <c r="D7" s="166"/>
      <c r="E7" s="104"/>
      <c r="F7" s="18"/>
      <c r="G7" s="107"/>
      <c r="H7" s="18"/>
      <c r="I7" s="107"/>
    </row>
    <row r="8" spans="1:9" ht="13.5" customHeight="1">
      <c r="A8" s="222"/>
      <c r="B8" s="45"/>
      <c r="D8" s="166"/>
      <c r="E8" s="107"/>
      <c r="F8" s="163"/>
      <c r="G8" s="44"/>
      <c r="H8" s="163"/>
      <c r="I8" s="107"/>
    </row>
    <row r="9" spans="1:9" ht="15" customHeight="1">
      <c r="A9" s="19" t="s">
        <v>16</v>
      </c>
      <c r="B9" s="286">
        <f>SUM(B10:B17)</f>
        <v>256</v>
      </c>
      <c r="C9" s="788" t="s">
        <v>17</v>
      </c>
      <c r="D9" s="287"/>
      <c r="E9" s="287"/>
      <c r="F9" s="287"/>
      <c r="G9" s="190"/>
      <c r="H9" s="287"/>
    </row>
    <row r="10" spans="1:9" s="190" customFormat="1" ht="15" customHeight="1">
      <c r="A10" s="40" t="s">
        <v>301</v>
      </c>
      <c r="B10" s="784">
        <v>13</v>
      </c>
      <c r="C10" s="789" t="s">
        <v>18</v>
      </c>
      <c r="D10" s="287"/>
      <c r="E10" s="287"/>
      <c r="F10" s="168"/>
      <c r="G10" s="168"/>
      <c r="H10" s="287"/>
    </row>
    <row r="11" spans="1:9" s="190" customFormat="1" ht="15" customHeight="1">
      <c r="A11" s="40" t="s">
        <v>302</v>
      </c>
      <c r="B11" s="784">
        <v>4</v>
      </c>
      <c r="C11" s="789" t="s">
        <v>19</v>
      </c>
      <c r="D11" s="287"/>
      <c r="E11" s="288"/>
      <c r="F11" s="168"/>
      <c r="G11" s="168"/>
      <c r="H11" s="168"/>
    </row>
    <row r="12" spans="1:9" ht="15" customHeight="1">
      <c r="A12" s="28" t="s">
        <v>303</v>
      </c>
      <c r="B12" s="784">
        <v>0</v>
      </c>
      <c r="C12" s="789" t="s">
        <v>20</v>
      </c>
      <c r="D12" s="5"/>
      <c r="E12" s="5"/>
      <c r="F12" s="5"/>
      <c r="G12" s="168"/>
      <c r="H12" s="5"/>
    </row>
    <row r="13" spans="1:9" ht="15" customHeight="1">
      <c r="A13" s="790" t="s">
        <v>304</v>
      </c>
      <c r="B13" s="784">
        <v>25</v>
      </c>
      <c r="C13" s="789" t="s">
        <v>21</v>
      </c>
      <c r="D13" s="190"/>
      <c r="E13" s="190"/>
      <c r="H13" s="13"/>
    </row>
    <row r="14" spans="1:9" ht="15" customHeight="1">
      <c r="A14" s="790" t="s">
        <v>1058</v>
      </c>
      <c r="B14" s="784">
        <v>16</v>
      </c>
      <c r="C14" s="789" t="s">
        <v>23</v>
      </c>
      <c r="D14" s="289"/>
      <c r="E14" s="289"/>
      <c r="F14" s="289"/>
      <c r="G14" s="289"/>
      <c r="H14" s="289"/>
    </row>
    <row r="15" spans="1:9" s="104" customFormat="1" ht="15" customHeight="1">
      <c r="A15" s="790" t="s">
        <v>305</v>
      </c>
      <c r="B15" s="784">
        <v>7</v>
      </c>
      <c r="C15" s="789" t="s">
        <v>25</v>
      </c>
      <c r="D15" s="289"/>
      <c r="E15" s="289"/>
      <c r="F15" s="289"/>
      <c r="G15" s="289"/>
      <c r="H15" s="289"/>
    </row>
    <row r="16" spans="1:9" ht="15" customHeight="1">
      <c r="A16" s="790" t="s">
        <v>1059</v>
      </c>
      <c r="B16" s="784">
        <v>111</v>
      </c>
      <c r="C16" s="789" t="s">
        <v>27</v>
      </c>
      <c r="D16" s="289"/>
      <c r="E16" s="289"/>
      <c r="F16" s="289"/>
      <c r="G16" s="289"/>
      <c r="H16" s="289"/>
    </row>
    <row r="17" spans="1:8" ht="15" customHeight="1">
      <c r="A17" s="790" t="s">
        <v>1060</v>
      </c>
      <c r="B17" s="784">
        <v>80</v>
      </c>
      <c r="C17" s="789" t="s">
        <v>29</v>
      </c>
      <c r="D17" s="289"/>
      <c r="E17" s="289"/>
      <c r="F17" s="289"/>
      <c r="G17" s="289"/>
      <c r="H17" s="289"/>
    </row>
    <row r="18" spans="1:8" ht="15" customHeight="1">
      <c r="A18" s="30" t="s">
        <v>30</v>
      </c>
      <c r="B18" s="286">
        <f>SUM(B19:B26)</f>
        <v>230</v>
      </c>
      <c r="C18" s="791" t="s">
        <v>31</v>
      </c>
      <c r="D18" s="289"/>
      <c r="E18" s="289"/>
      <c r="F18" s="289"/>
      <c r="G18" s="289"/>
      <c r="H18" s="289"/>
    </row>
    <row r="19" spans="1:8" ht="15" customHeight="1">
      <c r="A19" s="40" t="s">
        <v>32</v>
      </c>
      <c r="B19" s="784">
        <v>28</v>
      </c>
      <c r="C19" s="792" t="s">
        <v>33</v>
      </c>
      <c r="D19" s="289"/>
      <c r="E19" s="289"/>
      <c r="F19" s="289"/>
      <c r="G19" s="289"/>
      <c r="H19" s="289"/>
    </row>
    <row r="20" spans="1:8" ht="15" customHeight="1">
      <c r="A20" s="40" t="s">
        <v>34</v>
      </c>
      <c r="B20" s="784">
        <v>9</v>
      </c>
      <c r="C20" s="792" t="s">
        <v>35</v>
      </c>
      <c r="D20" s="289"/>
      <c r="E20" s="289"/>
      <c r="F20" s="289"/>
      <c r="G20" s="289"/>
      <c r="H20" s="289"/>
    </row>
    <row r="21" spans="1:8" ht="15" customHeight="1">
      <c r="A21" s="40" t="s">
        <v>36</v>
      </c>
      <c r="B21" s="784">
        <v>4</v>
      </c>
      <c r="C21" s="792" t="s">
        <v>37</v>
      </c>
      <c r="D21" s="289"/>
      <c r="E21" s="289"/>
      <c r="F21" s="289"/>
      <c r="G21" s="289"/>
      <c r="H21" s="289"/>
    </row>
    <row r="22" spans="1:8" ht="15" customHeight="1">
      <c r="A22" s="40" t="s">
        <v>38</v>
      </c>
      <c r="B22" s="784">
        <v>5</v>
      </c>
      <c r="C22" s="789" t="s">
        <v>39</v>
      </c>
      <c r="D22" s="289"/>
      <c r="E22" s="289"/>
      <c r="F22" s="289"/>
      <c r="G22" s="289"/>
      <c r="H22" s="289"/>
    </row>
    <row r="23" spans="1:8" ht="15" customHeight="1">
      <c r="A23" s="40" t="s">
        <v>40</v>
      </c>
      <c r="B23" s="784">
        <v>3</v>
      </c>
      <c r="C23" s="792" t="s">
        <v>41</v>
      </c>
      <c r="D23" s="289"/>
      <c r="E23" s="289"/>
      <c r="F23" s="289"/>
      <c r="G23" s="289"/>
      <c r="H23" s="289"/>
    </row>
    <row r="24" spans="1:8" ht="15" customHeight="1">
      <c r="A24" s="40" t="s">
        <v>42</v>
      </c>
      <c r="B24" s="784">
        <v>61</v>
      </c>
      <c r="C24" s="792" t="s">
        <v>43</v>
      </c>
      <c r="D24" s="289"/>
      <c r="E24" s="289"/>
      <c r="F24" s="289"/>
      <c r="G24" s="289"/>
      <c r="H24" s="289"/>
    </row>
    <row r="25" spans="1:8" ht="15" customHeight="1">
      <c r="A25" s="40" t="s">
        <v>44</v>
      </c>
      <c r="B25" s="785">
        <v>110</v>
      </c>
      <c r="C25" s="792" t="s">
        <v>45</v>
      </c>
      <c r="D25" s="289"/>
      <c r="E25" s="289"/>
      <c r="F25" s="289"/>
      <c r="G25" s="289"/>
      <c r="H25" s="289"/>
    </row>
    <row r="26" spans="1:8" ht="15" customHeight="1">
      <c r="A26" s="40" t="s">
        <v>46</v>
      </c>
      <c r="B26" s="784">
        <v>10</v>
      </c>
      <c r="C26" s="792" t="s">
        <v>47</v>
      </c>
      <c r="D26" s="289"/>
      <c r="E26" s="289"/>
      <c r="F26" s="289"/>
      <c r="G26" s="289"/>
      <c r="H26" s="289"/>
    </row>
    <row r="27" spans="1:8" ht="15" customHeight="1">
      <c r="A27" s="19" t="s">
        <v>48</v>
      </c>
      <c r="B27" s="286">
        <f>SUM(B28:B36)</f>
        <v>307</v>
      </c>
      <c r="C27" s="788" t="s">
        <v>49</v>
      </c>
      <c r="D27" s="289"/>
      <c r="E27" s="289"/>
      <c r="F27" s="289"/>
      <c r="G27" s="289"/>
      <c r="H27" s="289"/>
    </row>
    <row r="28" spans="1:8" ht="15" customHeight="1">
      <c r="A28" s="793" t="s">
        <v>310</v>
      </c>
      <c r="B28" s="784">
        <v>0</v>
      </c>
      <c r="C28" s="789" t="s">
        <v>50</v>
      </c>
      <c r="D28" s="289"/>
      <c r="E28" s="289"/>
      <c r="F28" s="289"/>
      <c r="G28" s="289"/>
      <c r="H28" s="289"/>
    </row>
    <row r="29" spans="1:8" ht="15" customHeight="1">
      <c r="A29" s="36" t="s">
        <v>311</v>
      </c>
      <c r="B29" s="784">
        <v>5</v>
      </c>
      <c r="C29" s="789" t="s">
        <v>51</v>
      </c>
      <c r="D29" s="289"/>
      <c r="E29" s="289"/>
      <c r="F29" s="289"/>
      <c r="G29" s="289"/>
      <c r="H29" s="289"/>
    </row>
    <row r="30" spans="1:8" ht="15" customHeight="1">
      <c r="A30" s="794" t="s">
        <v>312</v>
      </c>
      <c r="B30" s="785">
        <v>151</v>
      </c>
      <c r="C30" s="789" t="s">
        <v>52</v>
      </c>
      <c r="D30" s="289"/>
      <c r="E30" s="289"/>
      <c r="F30" s="289"/>
      <c r="G30" s="289"/>
      <c r="H30" s="289"/>
    </row>
    <row r="31" spans="1:8" ht="15" customHeight="1">
      <c r="A31" s="40" t="s">
        <v>313</v>
      </c>
      <c r="B31" s="784">
        <v>4</v>
      </c>
      <c r="C31" s="789" t="s">
        <v>53</v>
      </c>
      <c r="D31" s="289"/>
      <c r="E31" s="289"/>
      <c r="F31" s="289"/>
      <c r="G31" s="289"/>
      <c r="H31" s="289"/>
    </row>
    <row r="32" spans="1:8" ht="15" customHeight="1">
      <c r="A32" s="36" t="s">
        <v>309</v>
      </c>
      <c r="B32" s="784">
        <v>111</v>
      </c>
      <c r="C32" s="789" t="s">
        <v>54</v>
      </c>
      <c r="D32" s="289"/>
      <c r="E32" s="289"/>
      <c r="F32" s="289"/>
      <c r="G32" s="289"/>
      <c r="H32" s="289"/>
    </row>
    <row r="33" spans="1:8" ht="15" customHeight="1">
      <c r="A33" s="795" t="s">
        <v>317</v>
      </c>
      <c r="B33" s="784">
        <v>0</v>
      </c>
      <c r="C33" s="789" t="s">
        <v>55</v>
      </c>
      <c r="D33" s="289"/>
      <c r="E33" s="289"/>
      <c r="F33" s="289"/>
      <c r="G33" s="289"/>
      <c r="H33" s="289"/>
    </row>
    <row r="34" spans="1:8" ht="15" customHeight="1">
      <c r="A34" s="40" t="s">
        <v>314</v>
      </c>
      <c r="B34" s="784">
        <v>7</v>
      </c>
      <c r="C34" s="789" t="s">
        <v>57</v>
      </c>
      <c r="D34" s="289"/>
      <c r="E34" s="289"/>
      <c r="F34" s="289"/>
      <c r="G34" s="289"/>
      <c r="H34" s="289"/>
    </row>
    <row r="35" spans="1:8" ht="15" customHeight="1">
      <c r="A35" s="40" t="s">
        <v>315</v>
      </c>
      <c r="B35" s="784">
        <v>4</v>
      </c>
      <c r="C35" s="789" t="s">
        <v>59</v>
      </c>
      <c r="D35" s="289"/>
      <c r="E35" s="289"/>
      <c r="F35" s="289"/>
      <c r="G35" s="289"/>
      <c r="H35" s="289"/>
    </row>
    <row r="36" spans="1:8" ht="15" customHeight="1">
      <c r="A36" s="40" t="s">
        <v>316</v>
      </c>
      <c r="B36" s="784">
        <v>25</v>
      </c>
      <c r="C36" s="789" t="s">
        <v>61</v>
      </c>
      <c r="D36" s="289"/>
      <c r="E36" s="289"/>
      <c r="F36" s="289"/>
      <c r="G36" s="289"/>
      <c r="H36" s="289"/>
    </row>
    <row r="37" spans="1:8" ht="15" customHeight="1">
      <c r="A37" s="37" t="s">
        <v>62</v>
      </c>
      <c r="B37" s="286">
        <f>SUM(B38:B44)</f>
        <v>605</v>
      </c>
      <c r="C37" s="788" t="s">
        <v>63</v>
      </c>
      <c r="D37" s="289"/>
      <c r="E37" s="289"/>
      <c r="F37" s="289"/>
      <c r="G37" s="289"/>
      <c r="H37" s="289"/>
    </row>
    <row r="38" spans="1:8" ht="15" customHeight="1">
      <c r="A38" s="793" t="s">
        <v>64</v>
      </c>
      <c r="B38" s="784">
        <v>156</v>
      </c>
      <c r="C38" s="792" t="s">
        <v>65</v>
      </c>
      <c r="D38" s="289"/>
      <c r="E38" s="289"/>
      <c r="F38" s="289"/>
      <c r="G38" s="289"/>
      <c r="H38" s="289"/>
    </row>
    <row r="39" spans="1:8" ht="15" customHeight="1">
      <c r="A39" s="793" t="s">
        <v>66</v>
      </c>
      <c r="B39" s="784">
        <v>28</v>
      </c>
      <c r="C39" s="789" t="s">
        <v>67</v>
      </c>
      <c r="D39" s="289"/>
      <c r="E39" s="289"/>
      <c r="F39" s="289"/>
      <c r="G39" s="289"/>
      <c r="H39" s="289"/>
    </row>
    <row r="40" spans="1:8" ht="15" customHeight="1">
      <c r="A40" s="793" t="s">
        <v>68</v>
      </c>
      <c r="B40" s="785">
        <v>205</v>
      </c>
      <c r="C40" s="789" t="s">
        <v>69</v>
      </c>
      <c r="D40" s="289"/>
      <c r="E40" s="289"/>
      <c r="F40" s="289"/>
      <c r="G40" s="289"/>
      <c r="H40" s="289"/>
    </row>
    <row r="41" spans="1:8" ht="15" customHeight="1">
      <c r="A41" s="793" t="s">
        <v>70</v>
      </c>
      <c r="B41" s="785">
        <v>106</v>
      </c>
      <c r="C41" s="789" t="s">
        <v>71</v>
      </c>
      <c r="D41" s="289"/>
      <c r="E41" s="289"/>
      <c r="F41" s="289"/>
      <c r="G41" s="289"/>
      <c r="H41" s="289"/>
    </row>
    <row r="42" spans="1:8" ht="15" customHeight="1">
      <c r="A42" s="793" t="s">
        <v>72</v>
      </c>
      <c r="B42" s="784">
        <v>15</v>
      </c>
      <c r="C42" s="792" t="s">
        <v>73</v>
      </c>
      <c r="D42" s="289"/>
      <c r="E42" s="289"/>
      <c r="F42" s="289"/>
      <c r="G42" s="289"/>
      <c r="H42" s="289"/>
    </row>
    <row r="43" spans="1:8" ht="15" customHeight="1">
      <c r="A43" s="793" t="s">
        <v>74</v>
      </c>
      <c r="B43" s="784">
        <v>17</v>
      </c>
      <c r="C43" s="792" t="s">
        <v>75</v>
      </c>
      <c r="D43" s="289"/>
      <c r="E43" s="289"/>
      <c r="F43" s="289"/>
      <c r="G43" s="289"/>
      <c r="H43" s="289"/>
    </row>
    <row r="44" spans="1:8" ht="15" customHeight="1">
      <c r="A44" s="793" t="s">
        <v>76</v>
      </c>
      <c r="B44" s="784">
        <v>78</v>
      </c>
      <c r="C44" s="789" t="s">
        <v>77</v>
      </c>
      <c r="D44" s="289"/>
      <c r="E44" s="289"/>
      <c r="F44" s="289"/>
      <c r="G44" s="289"/>
      <c r="H44" s="289"/>
    </row>
    <row r="45" spans="1:8" ht="15" customHeight="1">
      <c r="A45" s="39" t="s">
        <v>78</v>
      </c>
      <c r="B45" s="286">
        <f>SUM(B46:B50)</f>
        <v>185</v>
      </c>
      <c r="C45" s="788" t="s">
        <v>79</v>
      </c>
    </row>
    <row r="46" spans="1:8" ht="15" customHeight="1">
      <c r="A46" s="40" t="s">
        <v>80</v>
      </c>
      <c r="B46" s="784">
        <v>6</v>
      </c>
      <c r="C46" s="789" t="s">
        <v>81</v>
      </c>
      <c r="D46" s="289"/>
      <c r="E46" s="289"/>
      <c r="F46" s="289"/>
      <c r="G46" s="289"/>
      <c r="H46" s="289"/>
    </row>
    <row r="47" spans="1:8" ht="15" customHeight="1">
      <c r="A47" s="793" t="s">
        <v>82</v>
      </c>
      <c r="B47" s="784">
        <v>60</v>
      </c>
      <c r="C47" s="789" t="s">
        <v>83</v>
      </c>
      <c r="D47" s="289"/>
      <c r="E47" s="289"/>
      <c r="F47" s="289"/>
      <c r="G47" s="289"/>
      <c r="H47" s="289"/>
    </row>
    <row r="48" spans="1:8" ht="15" customHeight="1">
      <c r="A48" s="793" t="s">
        <v>84</v>
      </c>
      <c r="B48" s="784">
        <v>31</v>
      </c>
      <c r="C48" s="789" t="s">
        <v>85</v>
      </c>
      <c r="D48" s="289"/>
      <c r="E48" s="289"/>
      <c r="F48" s="289"/>
      <c r="G48" s="289"/>
      <c r="H48" s="289"/>
    </row>
    <row r="49" spans="1:8" ht="15" customHeight="1">
      <c r="A49" s="793" t="s">
        <v>86</v>
      </c>
      <c r="B49" s="784">
        <v>14</v>
      </c>
      <c r="C49" s="789" t="s">
        <v>87</v>
      </c>
      <c r="D49" s="289"/>
      <c r="E49" s="289"/>
      <c r="F49" s="289"/>
      <c r="G49" s="289"/>
      <c r="H49" s="289"/>
    </row>
    <row r="50" spans="1:8" ht="15" customHeight="1">
      <c r="A50" s="793" t="s">
        <v>88</v>
      </c>
      <c r="B50" s="784">
        <v>74</v>
      </c>
      <c r="C50" s="792" t="s">
        <v>89</v>
      </c>
      <c r="D50" s="290"/>
      <c r="E50" s="290"/>
      <c r="F50" s="290"/>
      <c r="G50" s="290"/>
      <c r="H50" s="290"/>
    </row>
    <row r="51" spans="1:8" ht="12.95" customHeight="1">
      <c r="A51" s="41"/>
      <c r="B51" s="784"/>
      <c r="C51" s="227"/>
      <c r="D51" s="104"/>
      <c r="E51" s="104"/>
      <c r="F51" s="104"/>
      <c r="G51" s="104"/>
      <c r="H51" s="104"/>
    </row>
    <row r="52" spans="1:8" s="5" customFormat="1" ht="12.95" customHeight="1">
      <c r="A52" s="41"/>
      <c r="B52" s="291"/>
      <c r="C52" s="227"/>
    </row>
    <row r="53" spans="1:8" s="5" customFormat="1" ht="12.95" customHeight="1">
      <c r="A53" s="41"/>
      <c r="B53" s="291"/>
      <c r="C53" s="227"/>
      <c r="D53" s="779"/>
      <c r="E53" s="779"/>
      <c r="F53" s="779"/>
      <c r="G53" s="779"/>
      <c r="H53" s="779"/>
    </row>
    <row r="54" spans="1:8" ht="12.75" customHeight="1">
      <c r="A54" s="41"/>
      <c r="B54" s="291"/>
      <c r="C54" s="227"/>
    </row>
    <row r="55" spans="1:8" ht="12.75" customHeight="1">
      <c r="A55" s="41"/>
      <c r="B55" s="291"/>
      <c r="C55" s="227"/>
    </row>
    <row r="56" spans="1:8" ht="12" customHeight="1"/>
    <row r="57" spans="1:8" ht="14.25" customHeight="1"/>
    <row r="58" spans="1:8" ht="15" customHeight="1"/>
    <row r="59" spans="1:8" ht="15" customHeight="1">
      <c r="A59" s="41"/>
      <c r="B59" s="41"/>
      <c r="C59" s="41"/>
    </row>
    <row r="60" spans="1:8" ht="22.5" customHeight="1">
      <c r="A60" s="847" t="s">
        <v>2</v>
      </c>
      <c r="B60" s="865"/>
      <c r="C60" s="859" t="s">
        <v>188</v>
      </c>
    </row>
    <row r="61" spans="1:8" ht="20.25" customHeight="1">
      <c r="A61" s="282"/>
      <c r="B61" s="281"/>
      <c r="C61" s="282"/>
    </row>
    <row r="62" spans="1:8" ht="20.25" customHeight="1">
      <c r="A62" s="834" t="s">
        <v>1151</v>
      </c>
      <c r="C62" s="836" t="s">
        <v>339</v>
      </c>
    </row>
    <row r="63" spans="1:8" ht="20.25" customHeight="1">
      <c r="A63" s="80" t="s">
        <v>1152</v>
      </c>
      <c r="B63" s="190"/>
      <c r="C63" s="125" t="s">
        <v>1153</v>
      </c>
    </row>
    <row r="64" spans="1:8" ht="20.25" customHeight="1">
      <c r="A64" s="5"/>
      <c r="B64" s="284"/>
    </row>
    <row r="65" spans="1:3" ht="20.25" customHeight="1">
      <c r="A65" s="807">
        <v>2020</v>
      </c>
      <c r="B65" s="265" t="s">
        <v>339</v>
      </c>
      <c r="C65" s="13">
        <v>2020</v>
      </c>
    </row>
    <row r="66" spans="1:3" ht="20.25" customHeight="1">
      <c r="A66" s="10"/>
      <c r="B66" s="285" t="s">
        <v>340</v>
      </c>
      <c r="C66" s="107"/>
    </row>
    <row r="67" spans="1:3" ht="20.25" customHeight="1">
      <c r="A67" s="222"/>
      <c r="B67" s="222"/>
      <c r="C67" s="107"/>
    </row>
    <row r="68" spans="1:3" ht="14.25" customHeight="1">
      <c r="A68" s="47" t="s">
        <v>90</v>
      </c>
      <c r="B68" s="292">
        <f>SUM(B69:B77)</f>
        <v>1481</v>
      </c>
      <c r="C68" s="49" t="s">
        <v>91</v>
      </c>
    </row>
    <row r="69" spans="1:3" ht="14.25" customHeight="1">
      <c r="A69" s="50" t="s">
        <v>92</v>
      </c>
      <c r="B69" s="177">
        <v>38</v>
      </c>
      <c r="C69" s="51" t="s">
        <v>93</v>
      </c>
    </row>
    <row r="70" spans="1:3" ht="14.25" customHeight="1">
      <c r="A70" s="50" t="s">
        <v>94</v>
      </c>
      <c r="B70" s="177">
        <v>39</v>
      </c>
      <c r="C70" s="51" t="s">
        <v>95</v>
      </c>
    </row>
    <row r="71" spans="1:3" ht="14.25" customHeight="1">
      <c r="A71" s="52" t="s">
        <v>96</v>
      </c>
      <c r="B71" s="798">
        <v>1106</v>
      </c>
      <c r="C71" s="51" t="s">
        <v>97</v>
      </c>
    </row>
    <row r="72" spans="1:3" ht="14.25" customHeight="1">
      <c r="A72" s="50" t="s">
        <v>98</v>
      </c>
      <c r="B72" s="177">
        <v>113</v>
      </c>
      <c r="C72" s="51" t="s">
        <v>99</v>
      </c>
    </row>
    <row r="73" spans="1:3" ht="14.25" customHeight="1">
      <c r="A73" s="50" t="s">
        <v>100</v>
      </c>
      <c r="B73" s="177">
        <v>10</v>
      </c>
      <c r="C73" s="51" t="s">
        <v>101</v>
      </c>
    </row>
    <row r="74" spans="1:3" ht="14.25" customHeight="1">
      <c r="A74" s="50" t="s">
        <v>102</v>
      </c>
      <c r="B74" s="177">
        <v>113</v>
      </c>
      <c r="C74" s="51" t="s">
        <v>103</v>
      </c>
    </row>
    <row r="75" spans="1:3" ht="14.25" customHeight="1">
      <c r="A75" s="50" t="s">
        <v>104</v>
      </c>
      <c r="B75" s="177">
        <v>9</v>
      </c>
      <c r="C75" s="51" t="s">
        <v>105</v>
      </c>
    </row>
    <row r="76" spans="1:3" ht="14.25" customHeight="1">
      <c r="A76" s="50" t="s">
        <v>106</v>
      </c>
      <c r="B76" s="177">
        <v>43</v>
      </c>
      <c r="C76" s="51" t="s">
        <v>107</v>
      </c>
    </row>
    <row r="77" spans="1:3" ht="14.25" customHeight="1">
      <c r="A77" s="50" t="s">
        <v>108</v>
      </c>
      <c r="B77" s="177">
        <v>10</v>
      </c>
      <c r="C77" s="51" t="s">
        <v>109</v>
      </c>
    </row>
    <row r="78" spans="1:3" ht="14.25" customHeight="1">
      <c r="A78" s="53" t="s">
        <v>110</v>
      </c>
      <c r="B78" s="292">
        <f>SUM(B79:B86)</f>
        <v>325</v>
      </c>
      <c r="C78" s="54" t="s">
        <v>111</v>
      </c>
    </row>
    <row r="79" spans="1:3" ht="14.25" customHeight="1">
      <c r="A79" s="50" t="s">
        <v>112</v>
      </c>
      <c r="B79" s="177">
        <v>5</v>
      </c>
      <c r="C79" s="51" t="s">
        <v>113</v>
      </c>
    </row>
    <row r="80" spans="1:3" ht="14.25" customHeight="1">
      <c r="A80" s="50" t="s">
        <v>114</v>
      </c>
      <c r="B80" s="177">
        <v>4</v>
      </c>
      <c r="C80" s="51" t="s">
        <v>115</v>
      </c>
    </row>
    <row r="81" spans="1:3" ht="14.25" customHeight="1">
      <c r="A81" s="50" t="s">
        <v>116</v>
      </c>
      <c r="B81" s="177">
        <v>10</v>
      </c>
      <c r="C81" s="51" t="s">
        <v>117</v>
      </c>
    </row>
    <row r="82" spans="1:3" ht="14.25" customHeight="1">
      <c r="A82" s="50" t="s">
        <v>118</v>
      </c>
      <c r="B82" s="177">
        <v>14</v>
      </c>
      <c r="C82" s="51" t="s">
        <v>119</v>
      </c>
    </row>
    <row r="83" spans="1:3" ht="14.25" customHeight="1">
      <c r="A83" s="50" t="s">
        <v>120</v>
      </c>
      <c r="B83" s="177">
        <v>242</v>
      </c>
      <c r="C83" s="51" t="s">
        <v>121</v>
      </c>
    </row>
    <row r="84" spans="1:3" ht="14.25" customHeight="1">
      <c r="A84" s="50" t="s">
        <v>122</v>
      </c>
      <c r="B84" s="177">
        <v>7</v>
      </c>
      <c r="C84" s="51" t="s">
        <v>123</v>
      </c>
    </row>
    <row r="85" spans="1:3" ht="14.25" customHeight="1">
      <c r="A85" s="50" t="s">
        <v>124</v>
      </c>
      <c r="B85" s="177">
        <v>37</v>
      </c>
      <c r="C85" s="51" t="s">
        <v>1094</v>
      </c>
    </row>
    <row r="86" spans="1:3" ht="14.25" customHeight="1">
      <c r="A86" s="50" t="s">
        <v>126</v>
      </c>
      <c r="B86" s="177">
        <v>6</v>
      </c>
      <c r="C86" s="51" t="s">
        <v>127</v>
      </c>
    </row>
    <row r="87" spans="1:3" ht="14.25" customHeight="1">
      <c r="A87" s="55" t="s">
        <v>128</v>
      </c>
      <c r="B87" s="292">
        <f>SUM(B88:B92)</f>
        <v>38</v>
      </c>
      <c r="C87" s="56" t="s">
        <v>129</v>
      </c>
    </row>
    <row r="88" spans="1:3" ht="14.25" customHeight="1">
      <c r="A88" s="50" t="s">
        <v>130</v>
      </c>
      <c r="B88" s="177">
        <v>8</v>
      </c>
      <c r="C88" s="51" t="s">
        <v>131</v>
      </c>
    </row>
    <row r="89" spans="1:3" ht="14.25" customHeight="1">
      <c r="A89" s="50" t="s">
        <v>132</v>
      </c>
      <c r="B89" s="177">
        <v>7</v>
      </c>
      <c r="C89" s="51" t="s">
        <v>133</v>
      </c>
    </row>
    <row r="90" spans="1:3" ht="14.25" customHeight="1">
      <c r="A90" s="50" t="s">
        <v>134</v>
      </c>
      <c r="B90" s="177">
        <v>13</v>
      </c>
      <c r="C90" s="51" t="s">
        <v>135</v>
      </c>
    </row>
    <row r="91" spans="1:3" ht="14.25" customHeight="1">
      <c r="A91" s="50" t="s">
        <v>136</v>
      </c>
      <c r="B91" s="177">
        <v>7</v>
      </c>
      <c r="C91" s="51" t="s">
        <v>137</v>
      </c>
    </row>
    <row r="92" spans="1:3" ht="14.25" customHeight="1">
      <c r="A92" s="50" t="s">
        <v>138</v>
      </c>
      <c r="B92" s="177">
        <v>3</v>
      </c>
      <c r="C92" s="51" t="s">
        <v>139</v>
      </c>
    </row>
    <row r="93" spans="1:3" ht="14.25" customHeight="1">
      <c r="A93" s="53" t="s">
        <v>140</v>
      </c>
      <c r="B93" s="292">
        <f>SUM(B94:B99)</f>
        <v>184</v>
      </c>
      <c r="C93" s="57" t="s">
        <v>141</v>
      </c>
    </row>
    <row r="94" spans="1:3" ht="14.25" customHeight="1">
      <c r="A94" s="50" t="s">
        <v>142</v>
      </c>
      <c r="B94" s="177">
        <v>101</v>
      </c>
      <c r="C94" s="51" t="s">
        <v>143</v>
      </c>
    </row>
    <row r="95" spans="1:3" ht="14.25" customHeight="1">
      <c r="A95" s="50" t="s">
        <v>144</v>
      </c>
      <c r="B95" s="177">
        <v>8</v>
      </c>
      <c r="C95" s="51" t="s">
        <v>145</v>
      </c>
    </row>
    <row r="96" spans="1:3" ht="14.25" customHeight="1">
      <c r="A96" s="50" t="s">
        <v>146</v>
      </c>
      <c r="B96" s="177">
        <v>35</v>
      </c>
      <c r="C96" s="51" t="s">
        <v>1095</v>
      </c>
    </row>
    <row r="97" spans="1:3" ht="14.25" customHeight="1">
      <c r="A97" s="50" t="s">
        <v>148</v>
      </c>
      <c r="B97" s="177">
        <v>19</v>
      </c>
      <c r="C97" s="51" t="s">
        <v>149</v>
      </c>
    </row>
    <row r="98" spans="1:3" ht="14.25" customHeight="1">
      <c r="A98" s="50" t="s">
        <v>150</v>
      </c>
      <c r="B98" s="177">
        <v>1</v>
      </c>
      <c r="C98" s="51" t="s">
        <v>151</v>
      </c>
    </row>
    <row r="99" spans="1:3" ht="14.25" customHeight="1">
      <c r="A99" s="50" t="s">
        <v>152</v>
      </c>
      <c r="B99" s="177">
        <v>20</v>
      </c>
      <c r="C99" s="51" t="s">
        <v>153</v>
      </c>
    </row>
    <row r="100" spans="1:3" ht="14.25" customHeight="1">
      <c r="A100" s="58" t="s">
        <v>154</v>
      </c>
      <c r="B100" s="292">
        <f>SUM(B101:B104)</f>
        <v>15</v>
      </c>
      <c r="C100" s="54" t="s">
        <v>155</v>
      </c>
    </row>
    <row r="101" spans="1:3" ht="14.25" customHeight="1">
      <c r="A101" s="50" t="s">
        <v>156</v>
      </c>
      <c r="B101" s="177">
        <v>0</v>
      </c>
      <c r="C101" s="51" t="s">
        <v>157</v>
      </c>
    </row>
    <row r="102" spans="1:3" ht="14.25" customHeight="1">
      <c r="A102" s="50" t="s">
        <v>158</v>
      </c>
      <c r="B102" s="177">
        <v>11</v>
      </c>
      <c r="C102" s="51" t="s">
        <v>159</v>
      </c>
    </row>
    <row r="103" spans="1:3" ht="14.25" customHeight="1">
      <c r="A103" s="50" t="s">
        <v>160</v>
      </c>
      <c r="B103" s="177">
        <v>2</v>
      </c>
      <c r="C103" s="51" t="s">
        <v>161</v>
      </c>
    </row>
    <row r="104" spans="1:3" ht="14.25" customHeight="1">
      <c r="A104" s="50" t="s">
        <v>162</v>
      </c>
      <c r="B104" s="177">
        <v>2</v>
      </c>
      <c r="C104" s="51" t="s">
        <v>163</v>
      </c>
    </row>
    <row r="105" spans="1:3" ht="14.25" customHeight="1">
      <c r="A105" s="47" t="s">
        <v>164</v>
      </c>
      <c r="B105" s="292">
        <f>SUM(B106:B109)</f>
        <v>14</v>
      </c>
      <c r="C105" s="54" t="s">
        <v>165</v>
      </c>
    </row>
    <row r="106" spans="1:3" ht="14.25" customHeight="1">
      <c r="A106" s="50" t="s">
        <v>166</v>
      </c>
      <c r="B106" s="177">
        <v>0</v>
      </c>
      <c r="C106" s="51" t="s">
        <v>167</v>
      </c>
    </row>
    <row r="107" spans="1:3" ht="14.25" customHeight="1">
      <c r="A107" s="50" t="s">
        <v>168</v>
      </c>
      <c r="B107" s="177">
        <v>1</v>
      </c>
      <c r="C107" s="51" t="s">
        <v>169</v>
      </c>
    </row>
    <row r="108" spans="1:3" ht="14.25" customHeight="1">
      <c r="A108" s="50" t="s">
        <v>170</v>
      </c>
      <c r="B108" s="177">
        <v>13</v>
      </c>
      <c r="C108" s="51" t="s">
        <v>171</v>
      </c>
    </row>
    <row r="109" spans="1:3" ht="14.25" customHeight="1">
      <c r="A109" s="50" t="s">
        <v>172</v>
      </c>
      <c r="B109" s="177">
        <v>0</v>
      </c>
      <c r="C109" s="51" t="s">
        <v>173</v>
      </c>
    </row>
    <row r="110" spans="1:3" ht="14.25" customHeight="1">
      <c r="A110" s="58" t="s">
        <v>174</v>
      </c>
      <c r="B110" s="292">
        <f>SUM(B111:B112)</f>
        <v>3</v>
      </c>
      <c r="C110" s="54" t="s">
        <v>175</v>
      </c>
    </row>
    <row r="111" spans="1:3" ht="14.25" customHeight="1">
      <c r="A111" s="796" t="s">
        <v>176</v>
      </c>
      <c r="B111" s="177">
        <v>0</v>
      </c>
      <c r="C111" s="60" t="s">
        <v>177</v>
      </c>
    </row>
    <row r="112" spans="1:3" ht="14.25" customHeight="1">
      <c r="A112" s="797" t="s">
        <v>178</v>
      </c>
      <c r="B112" s="177">
        <v>3</v>
      </c>
      <c r="C112" s="60" t="s">
        <v>179</v>
      </c>
    </row>
    <row r="113" spans="1:3" ht="14.25" customHeight="1">
      <c r="A113" s="63" t="s">
        <v>180</v>
      </c>
      <c r="B113" s="292">
        <f>B110+B105+B100+B93+B87+B78+B68+'9'!B45+'9'!B37+'9'!B27+'9'!B18+'9'!B9</f>
        <v>3643</v>
      </c>
      <c r="C113" s="64" t="s">
        <v>181</v>
      </c>
    </row>
    <row r="114" spans="1:3" ht="20.25" customHeight="1">
      <c r="A114" s="106"/>
      <c r="B114" s="120"/>
      <c r="C114" s="5"/>
    </row>
    <row r="115" spans="1:3" ht="20.25" customHeight="1">
      <c r="A115" s="119" t="s">
        <v>329</v>
      </c>
      <c r="B115" s="215"/>
      <c r="C115" s="13" t="s">
        <v>330</v>
      </c>
    </row>
  </sheetData>
  <printOptions gridLinesSet="0"/>
  <pageMargins left="0.59055118110236227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59" max="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 transitionEvaluation="1">
    <tabColor rgb="FF00B050"/>
  </sheetPr>
  <dimension ref="A1:G136"/>
  <sheetViews>
    <sheetView showGridLines="0" view="pageLayout" zoomScaleNormal="100" zoomScaleSheetLayoutView="100" workbookViewId="0">
      <selection activeCell="D24" sqref="D24"/>
    </sheetView>
  </sheetViews>
  <sheetFormatPr baseColWidth="10" defaultColWidth="5.28515625" defaultRowHeight="12.75"/>
  <cols>
    <col min="1" max="1" width="32.7109375" style="10" customWidth="1"/>
    <col min="2" max="2" width="16.7109375" style="11" customWidth="1"/>
    <col min="3" max="3" width="11.140625" style="11" customWidth="1"/>
    <col min="4" max="4" width="11.85546875" style="11" customWidth="1"/>
    <col min="5" max="5" width="16.42578125" style="11" customWidth="1"/>
    <col min="6" max="6" width="34.5703125" style="10" customWidth="1"/>
    <col min="7" max="7" width="3.7109375" style="10" customWidth="1"/>
    <col min="8" max="8" width="6.7109375" style="10" customWidth="1"/>
    <col min="9" max="131" width="5.28515625" style="10" customWidth="1"/>
    <col min="132" max="257" width="5.28515625" style="10"/>
    <col min="258" max="258" width="32.7109375" style="10" customWidth="1"/>
    <col min="259" max="259" width="14.7109375" style="10" customWidth="1"/>
    <col min="260" max="261" width="16.7109375" style="10" customWidth="1"/>
    <col min="262" max="262" width="29.28515625" style="10" customWidth="1"/>
    <col min="263" max="263" width="3.7109375" style="10" customWidth="1"/>
    <col min="264" max="264" width="6.7109375" style="10" customWidth="1"/>
    <col min="265" max="387" width="5.28515625" style="10" customWidth="1"/>
    <col min="388" max="513" width="5.28515625" style="10"/>
    <col min="514" max="514" width="32.7109375" style="10" customWidth="1"/>
    <col min="515" max="515" width="14.7109375" style="10" customWidth="1"/>
    <col min="516" max="517" width="16.7109375" style="10" customWidth="1"/>
    <col min="518" max="518" width="29.28515625" style="10" customWidth="1"/>
    <col min="519" max="519" width="3.7109375" style="10" customWidth="1"/>
    <col min="520" max="520" width="6.7109375" style="10" customWidth="1"/>
    <col min="521" max="643" width="5.28515625" style="10" customWidth="1"/>
    <col min="644" max="769" width="5.28515625" style="10"/>
    <col min="770" max="770" width="32.7109375" style="10" customWidth="1"/>
    <col min="771" max="771" width="14.7109375" style="10" customWidth="1"/>
    <col min="772" max="773" width="16.7109375" style="10" customWidth="1"/>
    <col min="774" max="774" width="29.28515625" style="10" customWidth="1"/>
    <col min="775" max="775" width="3.7109375" style="10" customWidth="1"/>
    <col min="776" max="776" width="6.7109375" style="10" customWidth="1"/>
    <col min="777" max="899" width="5.28515625" style="10" customWidth="1"/>
    <col min="900" max="1025" width="5.28515625" style="10"/>
    <col min="1026" max="1026" width="32.7109375" style="10" customWidth="1"/>
    <col min="1027" max="1027" width="14.7109375" style="10" customWidth="1"/>
    <col min="1028" max="1029" width="16.7109375" style="10" customWidth="1"/>
    <col min="1030" max="1030" width="29.28515625" style="10" customWidth="1"/>
    <col min="1031" max="1031" width="3.7109375" style="10" customWidth="1"/>
    <col min="1032" max="1032" width="6.7109375" style="10" customWidth="1"/>
    <col min="1033" max="1155" width="5.28515625" style="10" customWidth="1"/>
    <col min="1156" max="1281" width="5.28515625" style="10"/>
    <col min="1282" max="1282" width="32.7109375" style="10" customWidth="1"/>
    <col min="1283" max="1283" width="14.7109375" style="10" customWidth="1"/>
    <col min="1284" max="1285" width="16.7109375" style="10" customWidth="1"/>
    <col min="1286" max="1286" width="29.28515625" style="10" customWidth="1"/>
    <col min="1287" max="1287" width="3.7109375" style="10" customWidth="1"/>
    <col min="1288" max="1288" width="6.7109375" style="10" customWidth="1"/>
    <col min="1289" max="1411" width="5.28515625" style="10" customWidth="1"/>
    <col min="1412" max="1537" width="5.28515625" style="10"/>
    <col min="1538" max="1538" width="32.7109375" style="10" customWidth="1"/>
    <col min="1539" max="1539" width="14.7109375" style="10" customWidth="1"/>
    <col min="1540" max="1541" width="16.7109375" style="10" customWidth="1"/>
    <col min="1542" max="1542" width="29.28515625" style="10" customWidth="1"/>
    <col min="1543" max="1543" width="3.7109375" style="10" customWidth="1"/>
    <col min="1544" max="1544" width="6.7109375" style="10" customWidth="1"/>
    <col min="1545" max="1667" width="5.28515625" style="10" customWidth="1"/>
    <col min="1668" max="1793" width="5.28515625" style="10"/>
    <col min="1794" max="1794" width="32.7109375" style="10" customWidth="1"/>
    <col min="1795" max="1795" width="14.7109375" style="10" customWidth="1"/>
    <col min="1796" max="1797" width="16.7109375" style="10" customWidth="1"/>
    <col min="1798" max="1798" width="29.28515625" style="10" customWidth="1"/>
    <col min="1799" max="1799" width="3.7109375" style="10" customWidth="1"/>
    <col min="1800" max="1800" width="6.7109375" style="10" customWidth="1"/>
    <col min="1801" max="1923" width="5.28515625" style="10" customWidth="1"/>
    <col min="1924" max="2049" width="5.28515625" style="10"/>
    <col min="2050" max="2050" width="32.7109375" style="10" customWidth="1"/>
    <col min="2051" max="2051" width="14.7109375" style="10" customWidth="1"/>
    <col min="2052" max="2053" width="16.7109375" style="10" customWidth="1"/>
    <col min="2054" max="2054" width="29.28515625" style="10" customWidth="1"/>
    <col min="2055" max="2055" width="3.7109375" style="10" customWidth="1"/>
    <col min="2056" max="2056" width="6.7109375" style="10" customWidth="1"/>
    <col min="2057" max="2179" width="5.28515625" style="10" customWidth="1"/>
    <col min="2180" max="2305" width="5.28515625" style="10"/>
    <col min="2306" max="2306" width="32.7109375" style="10" customWidth="1"/>
    <col min="2307" max="2307" width="14.7109375" style="10" customWidth="1"/>
    <col min="2308" max="2309" width="16.7109375" style="10" customWidth="1"/>
    <col min="2310" max="2310" width="29.28515625" style="10" customWidth="1"/>
    <col min="2311" max="2311" width="3.7109375" style="10" customWidth="1"/>
    <col min="2312" max="2312" width="6.7109375" style="10" customWidth="1"/>
    <col min="2313" max="2435" width="5.28515625" style="10" customWidth="1"/>
    <col min="2436" max="2561" width="5.28515625" style="10"/>
    <col min="2562" max="2562" width="32.7109375" style="10" customWidth="1"/>
    <col min="2563" max="2563" width="14.7109375" style="10" customWidth="1"/>
    <col min="2564" max="2565" width="16.7109375" style="10" customWidth="1"/>
    <col min="2566" max="2566" width="29.28515625" style="10" customWidth="1"/>
    <col min="2567" max="2567" width="3.7109375" style="10" customWidth="1"/>
    <col min="2568" max="2568" width="6.7109375" style="10" customWidth="1"/>
    <col min="2569" max="2691" width="5.28515625" style="10" customWidth="1"/>
    <col min="2692" max="2817" width="5.28515625" style="10"/>
    <col min="2818" max="2818" width="32.7109375" style="10" customWidth="1"/>
    <col min="2819" max="2819" width="14.7109375" style="10" customWidth="1"/>
    <col min="2820" max="2821" width="16.7109375" style="10" customWidth="1"/>
    <col min="2822" max="2822" width="29.28515625" style="10" customWidth="1"/>
    <col min="2823" max="2823" width="3.7109375" style="10" customWidth="1"/>
    <col min="2824" max="2824" width="6.7109375" style="10" customWidth="1"/>
    <col min="2825" max="2947" width="5.28515625" style="10" customWidth="1"/>
    <col min="2948" max="3073" width="5.28515625" style="10"/>
    <col min="3074" max="3074" width="32.7109375" style="10" customWidth="1"/>
    <col min="3075" max="3075" width="14.7109375" style="10" customWidth="1"/>
    <col min="3076" max="3077" width="16.7109375" style="10" customWidth="1"/>
    <col min="3078" max="3078" width="29.28515625" style="10" customWidth="1"/>
    <col min="3079" max="3079" width="3.7109375" style="10" customWidth="1"/>
    <col min="3080" max="3080" width="6.7109375" style="10" customWidth="1"/>
    <col min="3081" max="3203" width="5.28515625" style="10" customWidth="1"/>
    <col min="3204" max="3329" width="5.28515625" style="10"/>
    <col min="3330" max="3330" width="32.7109375" style="10" customWidth="1"/>
    <col min="3331" max="3331" width="14.7109375" style="10" customWidth="1"/>
    <col min="3332" max="3333" width="16.7109375" style="10" customWidth="1"/>
    <col min="3334" max="3334" width="29.28515625" style="10" customWidth="1"/>
    <col min="3335" max="3335" width="3.7109375" style="10" customWidth="1"/>
    <col min="3336" max="3336" width="6.7109375" style="10" customWidth="1"/>
    <col min="3337" max="3459" width="5.28515625" style="10" customWidth="1"/>
    <col min="3460" max="3585" width="5.28515625" style="10"/>
    <col min="3586" max="3586" width="32.7109375" style="10" customWidth="1"/>
    <col min="3587" max="3587" width="14.7109375" style="10" customWidth="1"/>
    <col min="3588" max="3589" width="16.7109375" style="10" customWidth="1"/>
    <col min="3590" max="3590" width="29.28515625" style="10" customWidth="1"/>
    <col min="3591" max="3591" width="3.7109375" style="10" customWidth="1"/>
    <col min="3592" max="3592" width="6.7109375" style="10" customWidth="1"/>
    <col min="3593" max="3715" width="5.28515625" style="10" customWidth="1"/>
    <col min="3716" max="3841" width="5.28515625" style="10"/>
    <col min="3842" max="3842" width="32.7109375" style="10" customWidth="1"/>
    <col min="3843" max="3843" width="14.7109375" style="10" customWidth="1"/>
    <col min="3844" max="3845" width="16.7109375" style="10" customWidth="1"/>
    <col min="3846" max="3846" width="29.28515625" style="10" customWidth="1"/>
    <col min="3847" max="3847" width="3.7109375" style="10" customWidth="1"/>
    <col min="3848" max="3848" width="6.7109375" style="10" customWidth="1"/>
    <col min="3849" max="3971" width="5.28515625" style="10" customWidth="1"/>
    <col min="3972" max="4097" width="5.28515625" style="10"/>
    <col min="4098" max="4098" width="32.7109375" style="10" customWidth="1"/>
    <col min="4099" max="4099" width="14.7109375" style="10" customWidth="1"/>
    <col min="4100" max="4101" width="16.7109375" style="10" customWidth="1"/>
    <col min="4102" max="4102" width="29.28515625" style="10" customWidth="1"/>
    <col min="4103" max="4103" width="3.7109375" style="10" customWidth="1"/>
    <col min="4104" max="4104" width="6.7109375" style="10" customWidth="1"/>
    <col min="4105" max="4227" width="5.28515625" style="10" customWidth="1"/>
    <col min="4228" max="4353" width="5.28515625" style="10"/>
    <col min="4354" max="4354" width="32.7109375" style="10" customWidth="1"/>
    <col min="4355" max="4355" width="14.7109375" style="10" customWidth="1"/>
    <col min="4356" max="4357" width="16.7109375" style="10" customWidth="1"/>
    <col min="4358" max="4358" width="29.28515625" style="10" customWidth="1"/>
    <col min="4359" max="4359" width="3.7109375" style="10" customWidth="1"/>
    <col min="4360" max="4360" width="6.7109375" style="10" customWidth="1"/>
    <col min="4361" max="4483" width="5.28515625" style="10" customWidth="1"/>
    <col min="4484" max="4609" width="5.28515625" style="10"/>
    <col min="4610" max="4610" width="32.7109375" style="10" customWidth="1"/>
    <col min="4611" max="4611" width="14.7109375" style="10" customWidth="1"/>
    <col min="4612" max="4613" width="16.7109375" style="10" customWidth="1"/>
    <col min="4614" max="4614" width="29.28515625" style="10" customWidth="1"/>
    <col min="4615" max="4615" width="3.7109375" style="10" customWidth="1"/>
    <col min="4616" max="4616" width="6.7109375" style="10" customWidth="1"/>
    <col min="4617" max="4739" width="5.28515625" style="10" customWidth="1"/>
    <col min="4740" max="4865" width="5.28515625" style="10"/>
    <col min="4866" max="4866" width="32.7109375" style="10" customWidth="1"/>
    <col min="4867" max="4867" width="14.7109375" style="10" customWidth="1"/>
    <col min="4868" max="4869" width="16.7109375" style="10" customWidth="1"/>
    <col min="4870" max="4870" width="29.28515625" style="10" customWidth="1"/>
    <col min="4871" max="4871" width="3.7109375" style="10" customWidth="1"/>
    <col min="4872" max="4872" width="6.7109375" style="10" customWidth="1"/>
    <col min="4873" max="4995" width="5.28515625" style="10" customWidth="1"/>
    <col min="4996" max="5121" width="5.28515625" style="10"/>
    <col min="5122" max="5122" width="32.7109375" style="10" customWidth="1"/>
    <col min="5123" max="5123" width="14.7109375" style="10" customWidth="1"/>
    <col min="5124" max="5125" width="16.7109375" style="10" customWidth="1"/>
    <col min="5126" max="5126" width="29.28515625" style="10" customWidth="1"/>
    <col min="5127" max="5127" width="3.7109375" style="10" customWidth="1"/>
    <col min="5128" max="5128" width="6.7109375" style="10" customWidth="1"/>
    <col min="5129" max="5251" width="5.28515625" style="10" customWidth="1"/>
    <col min="5252" max="5377" width="5.28515625" style="10"/>
    <col min="5378" max="5378" width="32.7109375" style="10" customWidth="1"/>
    <col min="5379" max="5379" width="14.7109375" style="10" customWidth="1"/>
    <col min="5380" max="5381" width="16.7109375" style="10" customWidth="1"/>
    <col min="5382" max="5382" width="29.28515625" style="10" customWidth="1"/>
    <col min="5383" max="5383" width="3.7109375" style="10" customWidth="1"/>
    <col min="5384" max="5384" width="6.7109375" style="10" customWidth="1"/>
    <col min="5385" max="5507" width="5.28515625" style="10" customWidth="1"/>
    <col min="5508" max="5633" width="5.28515625" style="10"/>
    <col min="5634" max="5634" width="32.7109375" style="10" customWidth="1"/>
    <col min="5635" max="5635" width="14.7109375" style="10" customWidth="1"/>
    <col min="5636" max="5637" width="16.7109375" style="10" customWidth="1"/>
    <col min="5638" max="5638" width="29.28515625" style="10" customWidth="1"/>
    <col min="5639" max="5639" width="3.7109375" style="10" customWidth="1"/>
    <col min="5640" max="5640" width="6.7109375" style="10" customWidth="1"/>
    <col min="5641" max="5763" width="5.28515625" style="10" customWidth="1"/>
    <col min="5764" max="5889" width="5.28515625" style="10"/>
    <col min="5890" max="5890" width="32.7109375" style="10" customWidth="1"/>
    <col min="5891" max="5891" width="14.7109375" style="10" customWidth="1"/>
    <col min="5892" max="5893" width="16.7109375" style="10" customWidth="1"/>
    <col min="5894" max="5894" width="29.28515625" style="10" customWidth="1"/>
    <col min="5895" max="5895" width="3.7109375" style="10" customWidth="1"/>
    <col min="5896" max="5896" width="6.7109375" style="10" customWidth="1"/>
    <col min="5897" max="6019" width="5.28515625" style="10" customWidth="1"/>
    <col min="6020" max="6145" width="5.28515625" style="10"/>
    <col min="6146" max="6146" width="32.7109375" style="10" customWidth="1"/>
    <col min="6147" max="6147" width="14.7109375" style="10" customWidth="1"/>
    <col min="6148" max="6149" width="16.7109375" style="10" customWidth="1"/>
    <col min="6150" max="6150" width="29.28515625" style="10" customWidth="1"/>
    <col min="6151" max="6151" width="3.7109375" style="10" customWidth="1"/>
    <col min="6152" max="6152" width="6.7109375" style="10" customWidth="1"/>
    <col min="6153" max="6275" width="5.28515625" style="10" customWidth="1"/>
    <col min="6276" max="6401" width="5.28515625" style="10"/>
    <col min="6402" max="6402" width="32.7109375" style="10" customWidth="1"/>
    <col min="6403" max="6403" width="14.7109375" style="10" customWidth="1"/>
    <col min="6404" max="6405" width="16.7109375" style="10" customWidth="1"/>
    <col min="6406" max="6406" width="29.28515625" style="10" customWidth="1"/>
    <col min="6407" max="6407" width="3.7109375" style="10" customWidth="1"/>
    <col min="6408" max="6408" width="6.7109375" style="10" customWidth="1"/>
    <col min="6409" max="6531" width="5.28515625" style="10" customWidth="1"/>
    <col min="6532" max="6657" width="5.28515625" style="10"/>
    <col min="6658" max="6658" width="32.7109375" style="10" customWidth="1"/>
    <col min="6659" max="6659" width="14.7109375" style="10" customWidth="1"/>
    <col min="6660" max="6661" width="16.7109375" style="10" customWidth="1"/>
    <col min="6662" max="6662" width="29.28515625" style="10" customWidth="1"/>
    <col min="6663" max="6663" width="3.7109375" style="10" customWidth="1"/>
    <col min="6664" max="6664" width="6.7109375" style="10" customWidth="1"/>
    <col min="6665" max="6787" width="5.28515625" style="10" customWidth="1"/>
    <col min="6788" max="6913" width="5.28515625" style="10"/>
    <col min="6914" max="6914" width="32.7109375" style="10" customWidth="1"/>
    <col min="6915" max="6915" width="14.7109375" style="10" customWidth="1"/>
    <col min="6916" max="6917" width="16.7109375" style="10" customWidth="1"/>
    <col min="6918" max="6918" width="29.28515625" style="10" customWidth="1"/>
    <col min="6919" max="6919" width="3.7109375" style="10" customWidth="1"/>
    <col min="6920" max="6920" width="6.7109375" style="10" customWidth="1"/>
    <col min="6921" max="7043" width="5.28515625" style="10" customWidth="1"/>
    <col min="7044" max="7169" width="5.28515625" style="10"/>
    <col min="7170" max="7170" width="32.7109375" style="10" customWidth="1"/>
    <col min="7171" max="7171" width="14.7109375" style="10" customWidth="1"/>
    <col min="7172" max="7173" width="16.7109375" style="10" customWidth="1"/>
    <col min="7174" max="7174" width="29.28515625" style="10" customWidth="1"/>
    <col min="7175" max="7175" width="3.7109375" style="10" customWidth="1"/>
    <col min="7176" max="7176" width="6.7109375" style="10" customWidth="1"/>
    <col min="7177" max="7299" width="5.28515625" style="10" customWidth="1"/>
    <col min="7300" max="7425" width="5.28515625" style="10"/>
    <col min="7426" max="7426" width="32.7109375" style="10" customWidth="1"/>
    <col min="7427" max="7427" width="14.7109375" style="10" customWidth="1"/>
    <col min="7428" max="7429" width="16.7109375" style="10" customWidth="1"/>
    <col min="7430" max="7430" width="29.28515625" style="10" customWidth="1"/>
    <col min="7431" max="7431" width="3.7109375" style="10" customWidth="1"/>
    <col min="7432" max="7432" width="6.7109375" style="10" customWidth="1"/>
    <col min="7433" max="7555" width="5.28515625" style="10" customWidth="1"/>
    <col min="7556" max="7681" width="5.28515625" style="10"/>
    <col min="7682" max="7682" width="32.7109375" style="10" customWidth="1"/>
    <col min="7683" max="7683" width="14.7109375" style="10" customWidth="1"/>
    <col min="7684" max="7685" width="16.7109375" style="10" customWidth="1"/>
    <col min="7686" max="7686" width="29.28515625" style="10" customWidth="1"/>
    <col min="7687" max="7687" width="3.7109375" style="10" customWidth="1"/>
    <col min="7688" max="7688" width="6.7109375" style="10" customWidth="1"/>
    <col min="7689" max="7811" width="5.28515625" style="10" customWidth="1"/>
    <col min="7812" max="7937" width="5.28515625" style="10"/>
    <col min="7938" max="7938" width="32.7109375" style="10" customWidth="1"/>
    <col min="7939" max="7939" width="14.7109375" style="10" customWidth="1"/>
    <col min="7940" max="7941" width="16.7109375" style="10" customWidth="1"/>
    <col min="7942" max="7942" width="29.28515625" style="10" customWidth="1"/>
    <col min="7943" max="7943" width="3.7109375" style="10" customWidth="1"/>
    <col min="7944" max="7944" width="6.7109375" style="10" customWidth="1"/>
    <col min="7945" max="8067" width="5.28515625" style="10" customWidth="1"/>
    <col min="8068" max="8193" width="5.28515625" style="10"/>
    <col min="8194" max="8194" width="32.7109375" style="10" customWidth="1"/>
    <col min="8195" max="8195" width="14.7109375" style="10" customWidth="1"/>
    <col min="8196" max="8197" width="16.7109375" style="10" customWidth="1"/>
    <col min="8198" max="8198" width="29.28515625" style="10" customWidth="1"/>
    <col min="8199" max="8199" width="3.7109375" style="10" customWidth="1"/>
    <col min="8200" max="8200" width="6.7109375" style="10" customWidth="1"/>
    <col min="8201" max="8323" width="5.28515625" style="10" customWidth="1"/>
    <col min="8324" max="8449" width="5.28515625" style="10"/>
    <col min="8450" max="8450" width="32.7109375" style="10" customWidth="1"/>
    <col min="8451" max="8451" width="14.7109375" style="10" customWidth="1"/>
    <col min="8452" max="8453" width="16.7109375" style="10" customWidth="1"/>
    <col min="8454" max="8454" width="29.28515625" style="10" customWidth="1"/>
    <col min="8455" max="8455" width="3.7109375" style="10" customWidth="1"/>
    <col min="8456" max="8456" width="6.7109375" style="10" customWidth="1"/>
    <col min="8457" max="8579" width="5.28515625" style="10" customWidth="1"/>
    <col min="8580" max="8705" width="5.28515625" style="10"/>
    <col min="8706" max="8706" width="32.7109375" style="10" customWidth="1"/>
    <col min="8707" max="8707" width="14.7109375" style="10" customWidth="1"/>
    <col min="8708" max="8709" width="16.7109375" style="10" customWidth="1"/>
    <col min="8710" max="8710" width="29.28515625" style="10" customWidth="1"/>
    <col min="8711" max="8711" width="3.7109375" style="10" customWidth="1"/>
    <col min="8712" max="8712" width="6.7109375" style="10" customWidth="1"/>
    <col min="8713" max="8835" width="5.28515625" style="10" customWidth="1"/>
    <col min="8836" max="8961" width="5.28515625" style="10"/>
    <col min="8962" max="8962" width="32.7109375" style="10" customWidth="1"/>
    <col min="8963" max="8963" width="14.7109375" style="10" customWidth="1"/>
    <col min="8964" max="8965" width="16.7109375" style="10" customWidth="1"/>
    <col min="8966" max="8966" width="29.28515625" style="10" customWidth="1"/>
    <col min="8967" max="8967" width="3.7109375" style="10" customWidth="1"/>
    <col min="8968" max="8968" width="6.7109375" style="10" customWidth="1"/>
    <col min="8969" max="9091" width="5.28515625" style="10" customWidth="1"/>
    <col min="9092" max="9217" width="5.28515625" style="10"/>
    <col min="9218" max="9218" width="32.7109375" style="10" customWidth="1"/>
    <col min="9219" max="9219" width="14.7109375" style="10" customWidth="1"/>
    <col min="9220" max="9221" width="16.7109375" style="10" customWidth="1"/>
    <col min="9222" max="9222" width="29.28515625" style="10" customWidth="1"/>
    <col min="9223" max="9223" width="3.7109375" style="10" customWidth="1"/>
    <col min="9224" max="9224" width="6.7109375" style="10" customWidth="1"/>
    <col min="9225" max="9347" width="5.28515625" style="10" customWidth="1"/>
    <col min="9348" max="9473" width="5.28515625" style="10"/>
    <col min="9474" max="9474" width="32.7109375" style="10" customWidth="1"/>
    <col min="9475" max="9475" width="14.7109375" style="10" customWidth="1"/>
    <col min="9476" max="9477" width="16.7109375" style="10" customWidth="1"/>
    <col min="9478" max="9478" width="29.28515625" style="10" customWidth="1"/>
    <col min="9479" max="9479" width="3.7109375" style="10" customWidth="1"/>
    <col min="9480" max="9480" width="6.7109375" style="10" customWidth="1"/>
    <col min="9481" max="9603" width="5.28515625" style="10" customWidth="1"/>
    <col min="9604" max="9729" width="5.28515625" style="10"/>
    <col min="9730" max="9730" width="32.7109375" style="10" customWidth="1"/>
    <col min="9731" max="9731" width="14.7109375" style="10" customWidth="1"/>
    <col min="9732" max="9733" width="16.7109375" style="10" customWidth="1"/>
    <col min="9734" max="9734" width="29.28515625" style="10" customWidth="1"/>
    <col min="9735" max="9735" width="3.7109375" style="10" customWidth="1"/>
    <col min="9736" max="9736" width="6.7109375" style="10" customWidth="1"/>
    <col min="9737" max="9859" width="5.28515625" style="10" customWidth="1"/>
    <col min="9860" max="9985" width="5.28515625" style="10"/>
    <col min="9986" max="9986" width="32.7109375" style="10" customWidth="1"/>
    <col min="9987" max="9987" width="14.7109375" style="10" customWidth="1"/>
    <col min="9988" max="9989" width="16.7109375" style="10" customWidth="1"/>
    <col min="9990" max="9990" width="29.28515625" style="10" customWidth="1"/>
    <col min="9991" max="9991" width="3.7109375" style="10" customWidth="1"/>
    <col min="9992" max="9992" width="6.7109375" style="10" customWidth="1"/>
    <col min="9993" max="10115" width="5.28515625" style="10" customWidth="1"/>
    <col min="10116" max="10241" width="5.28515625" style="10"/>
    <col min="10242" max="10242" width="32.7109375" style="10" customWidth="1"/>
    <col min="10243" max="10243" width="14.7109375" style="10" customWidth="1"/>
    <col min="10244" max="10245" width="16.7109375" style="10" customWidth="1"/>
    <col min="10246" max="10246" width="29.28515625" style="10" customWidth="1"/>
    <col min="10247" max="10247" width="3.7109375" style="10" customWidth="1"/>
    <col min="10248" max="10248" width="6.7109375" style="10" customWidth="1"/>
    <col min="10249" max="10371" width="5.28515625" style="10" customWidth="1"/>
    <col min="10372" max="10497" width="5.28515625" style="10"/>
    <col min="10498" max="10498" width="32.7109375" style="10" customWidth="1"/>
    <col min="10499" max="10499" width="14.7109375" style="10" customWidth="1"/>
    <col min="10500" max="10501" width="16.7109375" style="10" customWidth="1"/>
    <col min="10502" max="10502" width="29.28515625" style="10" customWidth="1"/>
    <col min="10503" max="10503" width="3.7109375" style="10" customWidth="1"/>
    <col min="10504" max="10504" width="6.7109375" style="10" customWidth="1"/>
    <col min="10505" max="10627" width="5.28515625" style="10" customWidth="1"/>
    <col min="10628" max="10753" width="5.28515625" style="10"/>
    <col min="10754" max="10754" width="32.7109375" style="10" customWidth="1"/>
    <col min="10755" max="10755" width="14.7109375" style="10" customWidth="1"/>
    <col min="10756" max="10757" width="16.7109375" style="10" customWidth="1"/>
    <col min="10758" max="10758" width="29.28515625" style="10" customWidth="1"/>
    <col min="10759" max="10759" width="3.7109375" style="10" customWidth="1"/>
    <col min="10760" max="10760" width="6.7109375" style="10" customWidth="1"/>
    <col min="10761" max="10883" width="5.28515625" style="10" customWidth="1"/>
    <col min="10884" max="11009" width="5.28515625" style="10"/>
    <col min="11010" max="11010" width="32.7109375" style="10" customWidth="1"/>
    <col min="11011" max="11011" width="14.7109375" style="10" customWidth="1"/>
    <col min="11012" max="11013" width="16.7109375" style="10" customWidth="1"/>
    <col min="11014" max="11014" width="29.28515625" style="10" customWidth="1"/>
    <col min="11015" max="11015" width="3.7109375" style="10" customWidth="1"/>
    <col min="11016" max="11016" width="6.7109375" style="10" customWidth="1"/>
    <col min="11017" max="11139" width="5.28515625" style="10" customWidth="1"/>
    <col min="11140" max="11265" width="5.28515625" style="10"/>
    <col min="11266" max="11266" width="32.7109375" style="10" customWidth="1"/>
    <col min="11267" max="11267" width="14.7109375" style="10" customWidth="1"/>
    <col min="11268" max="11269" width="16.7109375" style="10" customWidth="1"/>
    <col min="11270" max="11270" width="29.28515625" style="10" customWidth="1"/>
    <col min="11271" max="11271" width="3.7109375" style="10" customWidth="1"/>
    <col min="11272" max="11272" width="6.7109375" style="10" customWidth="1"/>
    <col min="11273" max="11395" width="5.28515625" style="10" customWidth="1"/>
    <col min="11396" max="11521" width="5.28515625" style="10"/>
    <col min="11522" max="11522" width="32.7109375" style="10" customWidth="1"/>
    <col min="11523" max="11523" width="14.7109375" style="10" customWidth="1"/>
    <col min="11524" max="11525" width="16.7109375" style="10" customWidth="1"/>
    <col min="11526" max="11526" width="29.28515625" style="10" customWidth="1"/>
    <col min="11527" max="11527" width="3.7109375" style="10" customWidth="1"/>
    <col min="11528" max="11528" width="6.7109375" style="10" customWidth="1"/>
    <col min="11529" max="11651" width="5.28515625" style="10" customWidth="1"/>
    <col min="11652" max="11777" width="5.28515625" style="10"/>
    <col min="11778" max="11778" width="32.7109375" style="10" customWidth="1"/>
    <col min="11779" max="11779" width="14.7109375" style="10" customWidth="1"/>
    <col min="11780" max="11781" width="16.7109375" style="10" customWidth="1"/>
    <col min="11782" max="11782" width="29.28515625" style="10" customWidth="1"/>
    <col min="11783" max="11783" width="3.7109375" style="10" customWidth="1"/>
    <col min="11784" max="11784" width="6.7109375" style="10" customWidth="1"/>
    <col min="11785" max="11907" width="5.28515625" style="10" customWidth="1"/>
    <col min="11908" max="12033" width="5.28515625" style="10"/>
    <col min="12034" max="12034" width="32.7109375" style="10" customWidth="1"/>
    <col min="12035" max="12035" width="14.7109375" style="10" customWidth="1"/>
    <col min="12036" max="12037" width="16.7109375" style="10" customWidth="1"/>
    <col min="12038" max="12038" width="29.28515625" style="10" customWidth="1"/>
    <col min="12039" max="12039" width="3.7109375" style="10" customWidth="1"/>
    <col min="12040" max="12040" width="6.7109375" style="10" customWidth="1"/>
    <col min="12041" max="12163" width="5.28515625" style="10" customWidth="1"/>
    <col min="12164" max="12289" width="5.28515625" style="10"/>
    <col min="12290" max="12290" width="32.7109375" style="10" customWidth="1"/>
    <col min="12291" max="12291" width="14.7109375" style="10" customWidth="1"/>
    <col min="12292" max="12293" width="16.7109375" style="10" customWidth="1"/>
    <col min="12294" max="12294" width="29.28515625" style="10" customWidth="1"/>
    <col min="12295" max="12295" width="3.7109375" style="10" customWidth="1"/>
    <col min="12296" max="12296" width="6.7109375" style="10" customWidth="1"/>
    <col min="12297" max="12419" width="5.28515625" style="10" customWidth="1"/>
    <col min="12420" max="12545" width="5.28515625" style="10"/>
    <col min="12546" max="12546" width="32.7109375" style="10" customWidth="1"/>
    <col min="12547" max="12547" width="14.7109375" style="10" customWidth="1"/>
    <col min="12548" max="12549" width="16.7109375" style="10" customWidth="1"/>
    <col min="12550" max="12550" width="29.28515625" style="10" customWidth="1"/>
    <col min="12551" max="12551" width="3.7109375" style="10" customWidth="1"/>
    <col min="12552" max="12552" width="6.7109375" style="10" customWidth="1"/>
    <col min="12553" max="12675" width="5.28515625" style="10" customWidth="1"/>
    <col min="12676" max="12801" width="5.28515625" style="10"/>
    <col min="12802" max="12802" width="32.7109375" style="10" customWidth="1"/>
    <col min="12803" max="12803" width="14.7109375" style="10" customWidth="1"/>
    <col min="12804" max="12805" width="16.7109375" style="10" customWidth="1"/>
    <col min="12806" max="12806" width="29.28515625" style="10" customWidth="1"/>
    <col min="12807" max="12807" width="3.7109375" style="10" customWidth="1"/>
    <col min="12808" max="12808" width="6.7109375" style="10" customWidth="1"/>
    <col min="12809" max="12931" width="5.28515625" style="10" customWidth="1"/>
    <col min="12932" max="13057" width="5.28515625" style="10"/>
    <col min="13058" max="13058" width="32.7109375" style="10" customWidth="1"/>
    <col min="13059" max="13059" width="14.7109375" style="10" customWidth="1"/>
    <col min="13060" max="13061" width="16.7109375" style="10" customWidth="1"/>
    <col min="13062" max="13062" width="29.28515625" style="10" customWidth="1"/>
    <col min="13063" max="13063" width="3.7109375" style="10" customWidth="1"/>
    <col min="13064" max="13064" width="6.7109375" style="10" customWidth="1"/>
    <col min="13065" max="13187" width="5.28515625" style="10" customWidth="1"/>
    <col min="13188" max="13313" width="5.28515625" style="10"/>
    <col min="13314" max="13314" width="32.7109375" style="10" customWidth="1"/>
    <col min="13315" max="13315" width="14.7109375" style="10" customWidth="1"/>
    <col min="13316" max="13317" width="16.7109375" style="10" customWidth="1"/>
    <col min="13318" max="13318" width="29.28515625" style="10" customWidth="1"/>
    <col min="13319" max="13319" width="3.7109375" style="10" customWidth="1"/>
    <col min="13320" max="13320" width="6.7109375" style="10" customWidth="1"/>
    <col min="13321" max="13443" width="5.28515625" style="10" customWidth="1"/>
    <col min="13444" max="13569" width="5.28515625" style="10"/>
    <col min="13570" max="13570" width="32.7109375" style="10" customWidth="1"/>
    <col min="13571" max="13571" width="14.7109375" style="10" customWidth="1"/>
    <col min="13572" max="13573" width="16.7109375" style="10" customWidth="1"/>
    <col min="13574" max="13574" width="29.28515625" style="10" customWidth="1"/>
    <col min="13575" max="13575" width="3.7109375" style="10" customWidth="1"/>
    <col min="13576" max="13576" width="6.7109375" style="10" customWidth="1"/>
    <col min="13577" max="13699" width="5.28515625" style="10" customWidth="1"/>
    <col min="13700" max="13825" width="5.28515625" style="10"/>
    <col min="13826" max="13826" width="32.7109375" style="10" customWidth="1"/>
    <col min="13827" max="13827" width="14.7109375" style="10" customWidth="1"/>
    <col min="13828" max="13829" width="16.7109375" style="10" customWidth="1"/>
    <col min="13830" max="13830" width="29.28515625" style="10" customWidth="1"/>
    <col min="13831" max="13831" width="3.7109375" style="10" customWidth="1"/>
    <col min="13832" max="13832" width="6.7109375" style="10" customWidth="1"/>
    <col min="13833" max="13955" width="5.28515625" style="10" customWidth="1"/>
    <col min="13956" max="14081" width="5.28515625" style="10"/>
    <col min="14082" max="14082" width="32.7109375" style="10" customWidth="1"/>
    <col min="14083" max="14083" width="14.7109375" style="10" customWidth="1"/>
    <col min="14084" max="14085" width="16.7109375" style="10" customWidth="1"/>
    <col min="14086" max="14086" width="29.28515625" style="10" customWidth="1"/>
    <col min="14087" max="14087" width="3.7109375" style="10" customWidth="1"/>
    <col min="14088" max="14088" width="6.7109375" style="10" customWidth="1"/>
    <col min="14089" max="14211" width="5.28515625" style="10" customWidth="1"/>
    <col min="14212" max="14337" width="5.28515625" style="10"/>
    <col min="14338" max="14338" width="32.7109375" style="10" customWidth="1"/>
    <col min="14339" max="14339" width="14.7109375" style="10" customWidth="1"/>
    <col min="14340" max="14341" width="16.7109375" style="10" customWidth="1"/>
    <col min="14342" max="14342" width="29.28515625" style="10" customWidth="1"/>
    <col min="14343" max="14343" width="3.7109375" style="10" customWidth="1"/>
    <col min="14344" max="14344" width="6.7109375" style="10" customWidth="1"/>
    <col min="14345" max="14467" width="5.28515625" style="10" customWidth="1"/>
    <col min="14468" max="14593" width="5.28515625" style="10"/>
    <col min="14594" max="14594" width="32.7109375" style="10" customWidth="1"/>
    <col min="14595" max="14595" width="14.7109375" style="10" customWidth="1"/>
    <col min="14596" max="14597" width="16.7109375" style="10" customWidth="1"/>
    <col min="14598" max="14598" width="29.28515625" style="10" customWidth="1"/>
    <col min="14599" max="14599" width="3.7109375" style="10" customWidth="1"/>
    <col min="14600" max="14600" width="6.7109375" style="10" customWidth="1"/>
    <col min="14601" max="14723" width="5.28515625" style="10" customWidth="1"/>
    <col min="14724" max="14849" width="5.28515625" style="10"/>
    <col min="14850" max="14850" width="32.7109375" style="10" customWidth="1"/>
    <col min="14851" max="14851" width="14.7109375" style="10" customWidth="1"/>
    <col min="14852" max="14853" width="16.7109375" style="10" customWidth="1"/>
    <col min="14854" max="14854" width="29.28515625" style="10" customWidth="1"/>
    <col min="14855" max="14855" width="3.7109375" style="10" customWidth="1"/>
    <col min="14856" max="14856" width="6.7109375" style="10" customWidth="1"/>
    <col min="14857" max="14979" width="5.28515625" style="10" customWidth="1"/>
    <col min="14980" max="15105" width="5.28515625" style="10"/>
    <col min="15106" max="15106" width="32.7109375" style="10" customWidth="1"/>
    <col min="15107" max="15107" width="14.7109375" style="10" customWidth="1"/>
    <col min="15108" max="15109" width="16.7109375" style="10" customWidth="1"/>
    <col min="15110" max="15110" width="29.28515625" style="10" customWidth="1"/>
    <col min="15111" max="15111" width="3.7109375" style="10" customWidth="1"/>
    <col min="15112" max="15112" width="6.7109375" style="10" customWidth="1"/>
    <col min="15113" max="15235" width="5.28515625" style="10" customWidth="1"/>
    <col min="15236" max="15361" width="5.28515625" style="10"/>
    <col min="15362" max="15362" width="32.7109375" style="10" customWidth="1"/>
    <col min="15363" max="15363" width="14.7109375" style="10" customWidth="1"/>
    <col min="15364" max="15365" width="16.7109375" style="10" customWidth="1"/>
    <col min="15366" max="15366" width="29.28515625" style="10" customWidth="1"/>
    <col min="15367" max="15367" width="3.7109375" style="10" customWidth="1"/>
    <col min="15368" max="15368" width="6.7109375" style="10" customWidth="1"/>
    <col min="15369" max="15491" width="5.28515625" style="10" customWidth="1"/>
    <col min="15492" max="15617" width="5.28515625" style="10"/>
    <col min="15618" max="15618" width="32.7109375" style="10" customWidth="1"/>
    <col min="15619" max="15619" width="14.7109375" style="10" customWidth="1"/>
    <col min="15620" max="15621" width="16.7109375" style="10" customWidth="1"/>
    <col min="15622" max="15622" width="29.28515625" style="10" customWidth="1"/>
    <col min="15623" max="15623" width="3.7109375" style="10" customWidth="1"/>
    <col min="15624" max="15624" width="6.7109375" style="10" customWidth="1"/>
    <col min="15625" max="15747" width="5.28515625" style="10" customWidth="1"/>
    <col min="15748" max="15873" width="5.28515625" style="10"/>
    <col min="15874" max="15874" width="32.7109375" style="10" customWidth="1"/>
    <col min="15875" max="15875" width="14.7109375" style="10" customWidth="1"/>
    <col min="15876" max="15877" width="16.7109375" style="10" customWidth="1"/>
    <col min="15878" max="15878" width="29.28515625" style="10" customWidth="1"/>
    <col min="15879" max="15879" width="3.7109375" style="10" customWidth="1"/>
    <col min="15880" max="15880" width="6.7109375" style="10" customWidth="1"/>
    <col min="15881" max="16003" width="5.28515625" style="10" customWidth="1"/>
    <col min="16004" max="16129" width="5.28515625" style="10"/>
    <col min="16130" max="16130" width="32.7109375" style="10" customWidth="1"/>
    <col min="16131" max="16131" width="14.7109375" style="10" customWidth="1"/>
    <col min="16132" max="16133" width="16.7109375" style="10" customWidth="1"/>
    <col min="16134" max="16134" width="29.28515625" style="10" customWidth="1"/>
    <col min="16135" max="16135" width="3.7109375" style="10" customWidth="1"/>
    <col min="16136" max="16136" width="6.7109375" style="10" customWidth="1"/>
    <col min="16137" max="16259" width="5.28515625" style="10" customWidth="1"/>
    <col min="16260" max="16384" width="5.28515625" style="10"/>
  </cols>
  <sheetData>
    <row r="1" spans="1:7" ht="24.75" customHeight="1">
      <c r="A1" s="847" t="s">
        <v>2</v>
      </c>
      <c r="B1" s="866"/>
      <c r="C1" s="866"/>
      <c r="D1" s="866"/>
      <c r="E1" s="866"/>
      <c r="F1" s="867" t="s">
        <v>4</v>
      </c>
    </row>
    <row r="2" spans="1:7" ht="18.95" customHeight="1">
      <c r="A2" s="294"/>
      <c r="B2" s="293"/>
      <c r="C2" s="293"/>
      <c r="D2" s="293"/>
      <c r="E2" s="293"/>
    </row>
    <row r="3" spans="1:7" ht="18.95" customHeight="1">
      <c r="A3" s="837" t="s">
        <v>1156</v>
      </c>
      <c r="B3" s="293"/>
      <c r="C3" s="293"/>
      <c r="D3" s="293"/>
      <c r="E3" s="925" t="s">
        <v>1158</v>
      </c>
      <c r="F3" s="926"/>
    </row>
    <row r="4" spans="1:7" ht="25.5" customHeight="1">
      <c r="A4" s="837" t="s">
        <v>1157</v>
      </c>
      <c r="E4" s="925" t="s">
        <v>1159</v>
      </c>
      <c r="F4" s="925"/>
    </row>
    <row r="5" spans="1:7" ht="18.95" customHeight="1">
      <c r="A5" s="295"/>
      <c r="B5" s="957" t="s">
        <v>1258</v>
      </c>
      <c r="C5" s="957" t="s">
        <v>1257</v>
      </c>
      <c r="D5" s="957" t="s">
        <v>1259</v>
      </c>
      <c r="E5" s="957" t="s">
        <v>181</v>
      </c>
    </row>
    <row r="6" spans="1:7" ht="18.95" customHeight="1">
      <c r="A6" s="807">
        <v>2020</v>
      </c>
      <c r="B6" s="265" t="s">
        <v>341</v>
      </c>
      <c r="C6" s="34" t="s">
        <v>342</v>
      </c>
      <c r="D6" s="34" t="s">
        <v>343</v>
      </c>
      <c r="E6" s="296" t="s">
        <v>344</v>
      </c>
      <c r="F6" s="13">
        <v>2020</v>
      </c>
    </row>
    <row r="7" spans="1:7" ht="13.5" customHeight="1">
      <c r="A7" s="82"/>
      <c r="B7" s="151"/>
      <c r="C7" s="85"/>
      <c r="D7" s="85"/>
      <c r="E7" s="85"/>
      <c r="F7" s="83"/>
    </row>
    <row r="8" spans="1:7" ht="13.5" customHeight="1">
      <c r="A8" s="86"/>
      <c r="B8" s="85"/>
      <c r="C8" s="85"/>
      <c r="D8" s="85"/>
      <c r="E8" s="85"/>
      <c r="F8" s="268"/>
      <c r="G8" s="141"/>
    </row>
    <row r="9" spans="1:7" ht="8.1" customHeight="1">
      <c r="A9" s="297"/>
      <c r="B9" s="151"/>
      <c r="C9" s="151"/>
      <c r="D9" s="151"/>
      <c r="E9" s="151"/>
      <c r="F9" s="86"/>
    </row>
    <row r="10" spans="1:7" s="14" customFormat="1" ht="14.1" customHeight="1">
      <c r="A10" s="19" t="s">
        <v>16</v>
      </c>
      <c r="B10" s="298">
        <f>SUM(B11:B18)</f>
        <v>1988</v>
      </c>
      <c r="C10" s="298">
        <f>SUM(C11:C18)</f>
        <v>558</v>
      </c>
      <c r="D10" s="298">
        <f>SUM(D11:D18)</f>
        <v>520</v>
      </c>
      <c r="E10" s="298">
        <f>+B10+D10+C10</f>
        <v>3066</v>
      </c>
      <c r="F10" s="21" t="s">
        <v>17</v>
      </c>
    </row>
    <row r="11" spans="1:7" s="14" customFormat="1" ht="14.1" customHeight="1">
      <c r="A11" s="40" t="s">
        <v>301</v>
      </c>
      <c r="B11" s="257">
        <v>376</v>
      </c>
      <c r="C11" s="258">
        <v>112</v>
      </c>
      <c r="D11" s="258">
        <v>130</v>
      </c>
      <c r="E11" s="298">
        <f t="shared" ref="E11:E51" si="0">+B11+D11+C11</f>
        <v>618</v>
      </c>
      <c r="F11" s="25" t="s">
        <v>18</v>
      </c>
    </row>
    <row r="12" spans="1:7" ht="14.1" customHeight="1">
      <c r="A12" s="40" t="s">
        <v>302</v>
      </c>
      <c r="B12" s="257">
        <v>206</v>
      </c>
      <c r="C12" s="258">
        <v>60</v>
      </c>
      <c r="D12" s="258">
        <v>44</v>
      </c>
      <c r="E12" s="298">
        <f t="shared" si="0"/>
        <v>310</v>
      </c>
      <c r="F12" s="25" t="s">
        <v>19</v>
      </c>
    </row>
    <row r="13" spans="1:7" ht="14.1" customHeight="1">
      <c r="A13" s="28" t="s">
        <v>303</v>
      </c>
      <c r="B13" s="299">
        <v>30</v>
      </c>
      <c r="C13" s="299">
        <v>20</v>
      </c>
      <c r="D13" s="299">
        <v>0</v>
      </c>
      <c r="E13" s="298">
        <f t="shared" si="0"/>
        <v>50</v>
      </c>
      <c r="F13" s="25" t="s">
        <v>20</v>
      </c>
    </row>
    <row r="14" spans="1:7" ht="14.1" customHeight="1">
      <c r="A14" s="790" t="s">
        <v>304</v>
      </c>
      <c r="B14" s="257">
        <v>186</v>
      </c>
      <c r="C14" s="258">
        <v>82</v>
      </c>
      <c r="D14" s="258">
        <v>55</v>
      </c>
      <c r="E14" s="298">
        <f t="shared" si="0"/>
        <v>323</v>
      </c>
      <c r="F14" s="25" t="s">
        <v>21</v>
      </c>
    </row>
    <row r="15" spans="1:7" ht="14.1" customHeight="1">
      <c r="A15" s="790" t="s">
        <v>1058</v>
      </c>
      <c r="B15" s="257">
        <v>133</v>
      </c>
      <c r="C15" s="258">
        <v>47</v>
      </c>
      <c r="D15" s="258">
        <v>56</v>
      </c>
      <c r="E15" s="298">
        <f t="shared" si="0"/>
        <v>236</v>
      </c>
      <c r="F15" s="25" t="s">
        <v>23</v>
      </c>
    </row>
    <row r="16" spans="1:7" ht="14.1" customHeight="1">
      <c r="A16" s="790" t="s">
        <v>305</v>
      </c>
      <c r="B16" s="257">
        <v>146</v>
      </c>
      <c r="C16" s="258">
        <v>58</v>
      </c>
      <c r="D16" s="258">
        <v>24</v>
      </c>
      <c r="E16" s="298">
        <f t="shared" si="0"/>
        <v>228</v>
      </c>
      <c r="F16" s="25" t="s">
        <v>25</v>
      </c>
    </row>
    <row r="17" spans="1:6" ht="14.1" customHeight="1">
      <c r="A17" s="790" t="s">
        <v>1059</v>
      </c>
      <c r="B17" s="299">
        <v>562</v>
      </c>
      <c r="C17" s="299">
        <v>127</v>
      </c>
      <c r="D17" s="299">
        <v>134</v>
      </c>
      <c r="E17" s="298">
        <f t="shared" si="0"/>
        <v>823</v>
      </c>
      <c r="F17" s="25" t="s">
        <v>27</v>
      </c>
    </row>
    <row r="18" spans="1:6" ht="14.1" customHeight="1">
      <c r="A18" s="790" t="s">
        <v>1060</v>
      </c>
      <c r="B18" s="257">
        <v>349</v>
      </c>
      <c r="C18" s="258">
        <v>52</v>
      </c>
      <c r="D18" s="258">
        <v>77</v>
      </c>
      <c r="E18" s="298">
        <f t="shared" si="0"/>
        <v>478</v>
      </c>
      <c r="F18" s="25" t="s">
        <v>29</v>
      </c>
    </row>
    <row r="19" spans="1:6" ht="14.1" customHeight="1">
      <c r="A19" s="30" t="s">
        <v>30</v>
      </c>
      <c r="B19" s="300">
        <f>SUM(B20:B27)</f>
        <v>2065</v>
      </c>
      <c r="C19" s="300">
        <f>SUM(C20:C27)</f>
        <v>490</v>
      </c>
      <c r="D19" s="300">
        <f>SUM(D20:D27)</f>
        <v>570</v>
      </c>
      <c r="E19" s="298">
        <f t="shared" si="0"/>
        <v>3125</v>
      </c>
      <c r="F19" s="32" t="s">
        <v>31</v>
      </c>
    </row>
    <row r="20" spans="1:6" ht="14.1" customHeight="1">
      <c r="A20" s="40" t="s">
        <v>32</v>
      </c>
      <c r="B20" s="257">
        <v>154</v>
      </c>
      <c r="C20" s="258">
        <v>51</v>
      </c>
      <c r="D20" s="258">
        <v>39</v>
      </c>
      <c r="E20" s="298">
        <f t="shared" si="0"/>
        <v>244</v>
      </c>
      <c r="F20" s="33" t="s">
        <v>33</v>
      </c>
    </row>
    <row r="21" spans="1:6" ht="14.1" customHeight="1">
      <c r="A21" s="40" t="s">
        <v>34</v>
      </c>
      <c r="B21" s="257">
        <v>92</v>
      </c>
      <c r="C21" s="258">
        <v>45</v>
      </c>
      <c r="D21" s="258">
        <v>16</v>
      </c>
      <c r="E21" s="298">
        <f t="shared" si="0"/>
        <v>153</v>
      </c>
      <c r="F21" s="33" t="s">
        <v>35</v>
      </c>
    </row>
    <row r="22" spans="1:6" ht="14.1" customHeight="1">
      <c r="A22" s="40" t="s">
        <v>36</v>
      </c>
      <c r="B22" s="257">
        <v>144</v>
      </c>
      <c r="C22" s="258">
        <v>52</v>
      </c>
      <c r="D22" s="258">
        <v>29</v>
      </c>
      <c r="E22" s="298">
        <f t="shared" si="0"/>
        <v>225</v>
      </c>
      <c r="F22" s="33" t="s">
        <v>37</v>
      </c>
    </row>
    <row r="23" spans="1:6" ht="14.1" customHeight="1">
      <c r="A23" s="40" t="s">
        <v>38</v>
      </c>
      <c r="B23" s="299">
        <v>120</v>
      </c>
      <c r="C23" s="299">
        <v>38</v>
      </c>
      <c r="D23" s="299">
        <v>33</v>
      </c>
      <c r="E23" s="298">
        <f t="shared" si="0"/>
        <v>191</v>
      </c>
      <c r="F23" s="25" t="s">
        <v>39</v>
      </c>
    </row>
    <row r="24" spans="1:6" ht="14.1" customHeight="1">
      <c r="A24" s="40" t="s">
        <v>40</v>
      </c>
      <c r="B24" s="257">
        <v>125</v>
      </c>
      <c r="C24" s="258">
        <v>31</v>
      </c>
      <c r="D24" s="258">
        <v>41</v>
      </c>
      <c r="E24" s="298">
        <f t="shared" si="0"/>
        <v>197</v>
      </c>
      <c r="F24" s="33" t="s">
        <v>41</v>
      </c>
    </row>
    <row r="25" spans="1:6" ht="14.1" customHeight="1">
      <c r="A25" s="40" t="s">
        <v>42</v>
      </c>
      <c r="B25" s="257">
        <v>352</v>
      </c>
      <c r="C25" s="258">
        <v>86</v>
      </c>
      <c r="D25" s="258">
        <v>75</v>
      </c>
      <c r="E25" s="298">
        <f t="shared" si="0"/>
        <v>513</v>
      </c>
      <c r="F25" s="33" t="s">
        <v>43</v>
      </c>
    </row>
    <row r="26" spans="1:6" ht="14.1" customHeight="1">
      <c r="A26" s="40" t="s">
        <v>44</v>
      </c>
      <c r="B26" s="257">
        <v>908</v>
      </c>
      <c r="C26" s="258">
        <v>147</v>
      </c>
      <c r="D26" s="258">
        <v>299</v>
      </c>
      <c r="E26" s="298">
        <f t="shared" si="0"/>
        <v>1354</v>
      </c>
      <c r="F26" s="33" t="s">
        <v>45</v>
      </c>
    </row>
    <row r="27" spans="1:6" ht="14.1" customHeight="1">
      <c r="A27" s="40" t="s">
        <v>46</v>
      </c>
      <c r="B27" s="257">
        <v>170</v>
      </c>
      <c r="C27" s="258">
        <v>40</v>
      </c>
      <c r="D27" s="258">
        <v>38</v>
      </c>
      <c r="E27" s="298">
        <f t="shared" si="0"/>
        <v>248</v>
      </c>
      <c r="F27" s="33" t="s">
        <v>47</v>
      </c>
    </row>
    <row r="28" spans="1:6" ht="14.1" customHeight="1">
      <c r="A28" s="19" t="s">
        <v>48</v>
      </c>
      <c r="B28" s="300">
        <f>SUM(B29:B37)</f>
        <v>2922</v>
      </c>
      <c r="C28" s="300">
        <f>SUM(C29:C37)</f>
        <v>817</v>
      </c>
      <c r="D28" s="300">
        <f>SUM(D29:D37)</f>
        <v>818</v>
      </c>
      <c r="E28" s="298">
        <f t="shared" si="0"/>
        <v>4557</v>
      </c>
      <c r="F28" s="21" t="s">
        <v>49</v>
      </c>
    </row>
    <row r="29" spans="1:6" ht="14.1" customHeight="1">
      <c r="A29" s="793" t="s">
        <v>310</v>
      </c>
      <c r="B29" s="257">
        <v>200</v>
      </c>
      <c r="C29" s="258">
        <v>55</v>
      </c>
      <c r="D29" s="258">
        <v>45</v>
      </c>
      <c r="E29" s="298">
        <f t="shared" si="0"/>
        <v>300</v>
      </c>
      <c r="F29" s="25" t="s">
        <v>50</v>
      </c>
    </row>
    <row r="30" spans="1:6" s="14" customFormat="1" ht="14.1" customHeight="1">
      <c r="A30" s="36" t="s">
        <v>311</v>
      </c>
      <c r="B30" s="257">
        <v>125</v>
      </c>
      <c r="C30" s="258">
        <v>63</v>
      </c>
      <c r="D30" s="258">
        <v>35</v>
      </c>
      <c r="E30" s="298">
        <f t="shared" si="0"/>
        <v>223</v>
      </c>
      <c r="F30" s="25" t="s">
        <v>51</v>
      </c>
    </row>
    <row r="31" spans="1:6" ht="14.1" customHeight="1">
      <c r="A31" s="794" t="s">
        <v>312</v>
      </c>
      <c r="B31" s="257">
        <v>1144</v>
      </c>
      <c r="C31" s="258">
        <v>198</v>
      </c>
      <c r="D31" s="258">
        <v>389</v>
      </c>
      <c r="E31" s="298">
        <f t="shared" si="0"/>
        <v>1731</v>
      </c>
      <c r="F31" s="25" t="s">
        <v>52</v>
      </c>
    </row>
    <row r="32" spans="1:6" ht="14.1" customHeight="1">
      <c r="A32" s="40" t="s">
        <v>313</v>
      </c>
      <c r="B32" s="257">
        <v>152</v>
      </c>
      <c r="C32" s="258">
        <v>57</v>
      </c>
      <c r="D32" s="258">
        <v>47</v>
      </c>
      <c r="E32" s="298">
        <f t="shared" si="0"/>
        <v>256</v>
      </c>
      <c r="F32" s="25" t="s">
        <v>53</v>
      </c>
    </row>
    <row r="33" spans="1:6" ht="14.1" customHeight="1">
      <c r="A33" s="36" t="s">
        <v>309</v>
      </c>
      <c r="B33" s="299">
        <v>526</v>
      </c>
      <c r="C33" s="299">
        <v>150</v>
      </c>
      <c r="D33" s="299">
        <v>140</v>
      </c>
      <c r="E33" s="298">
        <f t="shared" si="0"/>
        <v>816</v>
      </c>
      <c r="F33" s="25" t="s">
        <v>54</v>
      </c>
    </row>
    <row r="34" spans="1:6" ht="14.1" customHeight="1">
      <c r="A34" s="795" t="s">
        <v>317</v>
      </c>
      <c r="B34" s="257">
        <v>62</v>
      </c>
      <c r="C34" s="258">
        <v>47</v>
      </c>
      <c r="D34" s="258">
        <v>2</v>
      </c>
      <c r="E34" s="298">
        <f t="shared" si="0"/>
        <v>111</v>
      </c>
      <c r="F34" s="25" t="s">
        <v>55</v>
      </c>
    </row>
    <row r="35" spans="1:6" ht="14.1" customHeight="1">
      <c r="A35" s="40" t="s">
        <v>314</v>
      </c>
      <c r="B35" s="257">
        <v>141</v>
      </c>
      <c r="C35" s="258">
        <v>59</v>
      </c>
      <c r="D35" s="258">
        <v>37</v>
      </c>
      <c r="E35" s="298">
        <f t="shared" si="0"/>
        <v>237</v>
      </c>
      <c r="F35" s="25" t="s">
        <v>57</v>
      </c>
    </row>
    <row r="36" spans="1:6" ht="14.1" customHeight="1">
      <c r="A36" s="40" t="s">
        <v>315</v>
      </c>
      <c r="B36" s="257">
        <v>231</v>
      </c>
      <c r="C36" s="258">
        <v>85</v>
      </c>
      <c r="D36" s="258">
        <v>47</v>
      </c>
      <c r="E36" s="298">
        <f t="shared" si="0"/>
        <v>363</v>
      </c>
      <c r="F36" s="25" t="s">
        <v>59</v>
      </c>
    </row>
    <row r="37" spans="1:6" ht="14.1" customHeight="1">
      <c r="A37" s="40" t="s">
        <v>316</v>
      </c>
      <c r="B37" s="299">
        <v>341</v>
      </c>
      <c r="C37" s="299">
        <v>103</v>
      </c>
      <c r="D37" s="299">
        <v>76</v>
      </c>
      <c r="E37" s="298">
        <f t="shared" si="0"/>
        <v>520</v>
      </c>
      <c r="F37" s="25" t="s">
        <v>61</v>
      </c>
    </row>
    <row r="38" spans="1:6" s="14" customFormat="1" ht="14.1" customHeight="1">
      <c r="A38" s="37" t="s">
        <v>62</v>
      </c>
      <c r="B38" s="300">
        <f>SUM(B39:B45)</f>
        <v>3545</v>
      </c>
      <c r="C38" s="300">
        <f>SUM(C39:C45)</f>
        <v>617</v>
      </c>
      <c r="D38" s="300">
        <f>SUM(D39:D45)</f>
        <v>1142</v>
      </c>
      <c r="E38" s="298">
        <f t="shared" si="0"/>
        <v>5304</v>
      </c>
      <c r="F38" s="21" t="s">
        <v>63</v>
      </c>
    </row>
    <row r="39" spans="1:6" s="14" customFormat="1" ht="14.1" customHeight="1">
      <c r="A39" s="793" t="s">
        <v>64</v>
      </c>
      <c r="B39" s="257">
        <v>433</v>
      </c>
      <c r="C39" s="258">
        <v>101</v>
      </c>
      <c r="D39" s="258">
        <v>135</v>
      </c>
      <c r="E39" s="298">
        <f t="shared" si="0"/>
        <v>669</v>
      </c>
      <c r="F39" s="33" t="s">
        <v>65</v>
      </c>
    </row>
    <row r="40" spans="1:6" ht="14.1" customHeight="1">
      <c r="A40" s="793" t="s">
        <v>66</v>
      </c>
      <c r="B40" s="257">
        <v>263</v>
      </c>
      <c r="C40" s="258">
        <v>59</v>
      </c>
      <c r="D40" s="258">
        <v>64</v>
      </c>
      <c r="E40" s="298">
        <f t="shared" si="0"/>
        <v>386</v>
      </c>
      <c r="F40" s="25" t="s">
        <v>67</v>
      </c>
    </row>
    <row r="41" spans="1:6" s="14" customFormat="1" ht="14.1" customHeight="1">
      <c r="A41" s="793" t="s">
        <v>68</v>
      </c>
      <c r="B41" s="257">
        <v>1889</v>
      </c>
      <c r="C41" s="258">
        <v>204</v>
      </c>
      <c r="D41" s="258">
        <v>655</v>
      </c>
      <c r="E41" s="298">
        <f t="shared" si="0"/>
        <v>2748</v>
      </c>
      <c r="F41" s="25" t="s">
        <v>69</v>
      </c>
    </row>
    <row r="42" spans="1:6" s="14" customFormat="1" ht="14.1" customHeight="1">
      <c r="A42" s="793" t="s">
        <v>70</v>
      </c>
      <c r="B42" s="299">
        <v>397</v>
      </c>
      <c r="C42" s="299">
        <v>86</v>
      </c>
      <c r="D42" s="299">
        <v>144</v>
      </c>
      <c r="E42" s="298">
        <f t="shared" si="0"/>
        <v>627</v>
      </c>
      <c r="F42" s="25" t="s">
        <v>71</v>
      </c>
    </row>
    <row r="43" spans="1:6" ht="14.1" customHeight="1">
      <c r="A43" s="793" t="s">
        <v>72</v>
      </c>
      <c r="B43" s="257">
        <v>225</v>
      </c>
      <c r="C43" s="258">
        <v>70</v>
      </c>
      <c r="D43" s="258">
        <v>49</v>
      </c>
      <c r="E43" s="298">
        <f t="shared" si="0"/>
        <v>344</v>
      </c>
      <c r="F43" s="33" t="s">
        <v>73</v>
      </c>
    </row>
    <row r="44" spans="1:6" ht="14.1" customHeight="1">
      <c r="A44" s="793" t="s">
        <v>74</v>
      </c>
      <c r="B44" s="257">
        <v>120</v>
      </c>
      <c r="C44" s="258">
        <v>32</v>
      </c>
      <c r="D44" s="258">
        <v>26</v>
      </c>
      <c r="E44" s="298">
        <f t="shared" si="0"/>
        <v>178</v>
      </c>
      <c r="F44" s="33" t="s">
        <v>75</v>
      </c>
    </row>
    <row r="45" spans="1:6" ht="14.1" customHeight="1">
      <c r="A45" s="793" t="s">
        <v>76</v>
      </c>
      <c r="B45" s="257">
        <v>218</v>
      </c>
      <c r="C45" s="258">
        <v>65</v>
      </c>
      <c r="D45" s="258">
        <v>69</v>
      </c>
      <c r="E45" s="298">
        <f t="shared" si="0"/>
        <v>352</v>
      </c>
      <c r="F45" s="25" t="s">
        <v>77</v>
      </c>
    </row>
    <row r="46" spans="1:6" ht="14.1" customHeight="1">
      <c r="A46" s="39" t="s">
        <v>78</v>
      </c>
      <c r="B46" s="300">
        <f>SUM(B47:B51)</f>
        <v>1413</v>
      </c>
      <c r="C46" s="300">
        <f>SUM(C47:C51)</f>
        <v>308</v>
      </c>
      <c r="D46" s="300">
        <f>SUM(D47:D51)</f>
        <v>350</v>
      </c>
      <c r="E46" s="298">
        <f t="shared" si="0"/>
        <v>2071</v>
      </c>
      <c r="F46" s="21" t="s">
        <v>79</v>
      </c>
    </row>
    <row r="47" spans="1:6" ht="14.1" customHeight="1">
      <c r="A47" s="40" t="s">
        <v>80</v>
      </c>
      <c r="B47" s="257">
        <v>310</v>
      </c>
      <c r="C47" s="258">
        <v>74</v>
      </c>
      <c r="D47" s="258">
        <v>53</v>
      </c>
      <c r="E47" s="298">
        <f t="shared" si="0"/>
        <v>437</v>
      </c>
      <c r="F47" s="25" t="s">
        <v>81</v>
      </c>
    </row>
    <row r="48" spans="1:6" ht="14.1" customHeight="1">
      <c r="A48" s="793" t="s">
        <v>82</v>
      </c>
      <c r="B48" s="257">
        <v>325</v>
      </c>
      <c r="C48" s="258">
        <v>60</v>
      </c>
      <c r="D48" s="258">
        <v>132</v>
      </c>
      <c r="E48" s="298">
        <f t="shared" si="0"/>
        <v>517</v>
      </c>
      <c r="F48" s="25" t="s">
        <v>83</v>
      </c>
    </row>
    <row r="49" spans="1:7" ht="14.1" customHeight="1">
      <c r="A49" s="793" t="s">
        <v>84</v>
      </c>
      <c r="B49" s="299">
        <v>206</v>
      </c>
      <c r="C49" s="299">
        <v>45</v>
      </c>
      <c r="D49" s="299">
        <v>34</v>
      </c>
      <c r="E49" s="298">
        <f t="shared" si="0"/>
        <v>285</v>
      </c>
      <c r="F49" s="25" t="s">
        <v>85</v>
      </c>
    </row>
    <row r="50" spans="1:7" ht="14.1" customHeight="1">
      <c r="A50" s="793" t="s">
        <v>86</v>
      </c>
      <c r="B50" s="257">
        <v>254</v>
      </c>
      <c r="C50" s="258">
        <v>57</v>
      </c>
      <c r="D50" s="258">
        <v>58</v>
      </c>
      <c r="E50" s="298">
        <f t="shared" si="0"/>
        <v>369</v>
      </c>
      <c r="F50" s="25" t="s">
        <v>87</v>
      </c>
    </row>
    <row r="51" spans="1:7" ht="14.1" customHeight="1">
      <c r="A51" s="793" t="s">
        <v>88</v>
      </c>
      <c r="B51" s="257">
        <v>318</v>
      </c>
      <c r="C51" s="258">
        <v>72</v>
      </c>
      <c r="D51" s="258">
        <v>73</v>
      </c>
      <c r="E51" s="298">
        <f t="shared" si="0"/>
        <v>463</v>
      </c>
      <c r="F51" s="33" t="s">
        <v>89</v>
      </c>
    </row>
    <row r="52" spans="1:7" ht="14.1" customHeight="1">
      <c r="A52" s="301"/>
      <c r="B52" s="257"/>
      <c r="C52" s="258"/>
      <c r="D52" s="258"/>
      <c r="E52" s="258"/>
      <c r="F52" s="97"/>
    </row>
    <row r="53" spans="1:7" s="14" customFormat="1" ht="14.1" customHeight="1">
      <c r="A53" s="301"/>
      <c r="B53" s="257"/>
      <c r="C53" s="258"/>
      <c r="D53" s="258"/>
      <c r="E53" s="258"/>
      <c r="F53" s="97"/>
    </row>
    <row r="54" spans="1:7" ht="14.1" customHeight="1">
      <c r="A54" s="301"/>
      <c r="B54" s="257"/>
      <c r="C54" s="258"/>
      <c r="D54" s="258"/>
      <c r="E54" s="258"/>
      <c r="F54" s="97"/>
    </row>
    <row r="55" spans="1:7" ht="14.1" customHeight="1">
      <c r="A55" s="301"/>
      <c r="B55" s="257"/>
      <c r="C55" s="258"/>
      <c r="D55" s="258"/>
      <c r="E55" s="258"/>
      <c r="F55" s="97"/>
    </row>
    <row r="56" spans="1:7" ht="14.1" customHeight="1">
      <c r="A56" s="301"/>
      <c r="B56" s="257"/>
      <c r="C56" s="258"/>
      <c r="D56" s="258"/>
      <c r="E56" s="258"/>
      <c r="F56" s="97"/>
    </row>
    <row r="57" spans="1:7" ht="12.75" customHeight="1">
      <c r="A57" s="5"/>
    </row>
    <row r="58" spans="1:7" ht="12.75" customHeight="1">
      <c r="A58" s="302"/>
      <c r="B58" s="303"/>
      <c r="C58" s="303"/>
      <c r="D58" s="303"/>
      <c r="E58" s="303"/>
    </row>
    <row r="59" spans="1:7" s="5" customFormat="1" ht="12.75" customHeight="1">
      <c r="B59" s="6"/>
      <c r="C59" s="6"/>
      <c r="D59" s="6"/>
      <c r="E59" s="6"/>
    </row>
    <row r="60" spans="1:7" ht="12.75" customHeight="1">
      <c r="B60" s="6"/>
      <c r="C60" s="6"/>
      <c r="D60" s="6"/>
      <c r="E60" s="6"/>
      <c r="F60" s="5"/>
      <c r="G60" s="5"/>
    </row>
    <row r="61" spans="1:7" ht="12.75" customHeight="1">
      <c r="A61" s="304"/>
      <c r="B61" s="303"/>
      <c r="C61" s="303"/>
      <c r="D61" s="303"/>
      <c r="E61" s="303"/>
    </row>
    <row r="62" spans="1:7">
      <c r="A62" s="305"/>
      <c r="B62" s="303"/>
      <c r="C62" s="303"/>
      <c r="D62" s="303"/>
      <c r="E62" s="303"/>
    </row>
    <row r="63" spans="1:7" ht="14.25">
      <c r="A63" s="304"/>
      <c r="B63" s="303"/>
      <c r="C63" s="303"/>
      <c r="D63" s="303"/>
      <c r="E63" s="303"/>
    </row>
    <row r="64" spans="1:7">
      <c r="A64" s="306"/>
      <c r="B64" s="303"/>
      <c r="C64" s="303"/>
      <c r="D64" s="303"/>
      <c r="E64" s="303"/>
    </row>
    <row r="65" spans="1:6">
      <c r="A65" s="306"/>
      <c r="B65" s="303"/>
      <c r="C65" s="303"/>
      <c r="D65" s="303"/>
      <c r="E65" s="303"/>
    </row>
    <row r="66" spans="1:6" ht="14.25">
      <c r="A66" s="304"/>
      <c r="B66" s="303"/>
      <c r="C66" s="303"/>
      <c r="D66" s="303"/>
      <c r="E66" s="303"/>
    </row>
    <row r="67" spans="1:6">
      <c r="A67" s="306"/>
      <c r="B67" s="307"/>
      <c r="C67" s="307"/>
      <c r="D67" s="307"/>
      <c r="E67" s="307"/>
    </row>
    <row r="68" spans="1:6">
      <c r="A68" s="306"/>
      <c r="B68" s="303"/>
      <c r="C68" s="303"/>
      <c r="D68" s="303"/>
      <c r="E68" s="303"/>
    </row>
    <row r="69" spans="1:6">
      <c r="A69" s="306"/>
      <c r="B69" s="303"/>
      <c r="C69" s="303"/>
      <c r="D69" s="303"/>
      <c r="E69" s="303"/>
    </row>
    <row r="70" spans="1:6">
      <c r="A70" s="306"/>
      <c r="B70" s="307"/>
      <c r="C70" s="307"/>
      <c r="D70" s="307"/>
      <c r="E70" s="307"/>
    </row>
    <row r="71" spans="1:6">
      <c r="A71" s="306"/>
      <c r="B71" s="303"/>
      <c r="C71" s="303"/>
      <c r="D71" s="303"/>
      <c r="E71" s="303"/>
    </row>
    <row r="73" spans="1:6" ht="22.5">
      <c r="A73" s="847" t="s">
        <v>2</v>
      </c>
      <c r="B73" s="866"/>
      <c r="C73" s="866"/>
      <c r="D73" s="866"/>
      <c r="E73" s="866"/>
      <c r="F73" s="867" t="s">
        <v>4</v>
      </c>
    </row>
    <row r="74" spans="1:6">
      <c r="A74" s="294"/>
      <c r="B74" s="293"/>
      <c r="C74" s="293"/>
      <c r="D74" s="293"/>
      <c r="E74" s="293"/>
    </row>
    <row r="75" spans="1:6" ht="20.25">
      <c r="A75" s="837" t="s">
        <v>1156</v>
      </c>
      <c r="B75" s="293"/>
      <c r="C75" s="293"/>
      <c r="D75" s="293"/>
      <c r="E75" s="925" t="s">
        <v>1158</v>
      </c>
      <c r="F75" s="926"/>
    </row>
    <row r="76" spans="1:6" ht="20.25">
      <c r="A76" s="837" t="s">
        <v>1160</v>
      </c>
      <c r="E76" s="925" t="s">
        <v>1161</v>
      </c>
      <c r="F76" s="925"/>
    </row>
    <row r="77" spans="1:6" ht="24.75" customHeight="1">
      <c r="A77" s="295"/>
      <c r="B77" s="957" t="s">
        <v>1258</v>
      </c>
      <c r="C77" s="957" t="s">
        <v>1257</v>
      </c>
      <c r="D77" s="957" t="s">
        <v>1259</v>
      </c>
      <c r="E77" s="957" t="s">
        <v>181</v>
      </c>
    </row>
    <row r="78" spans="1:6">
      <c r="A78" s="807">
        <v>2020</v>
      </c>
      <c r="B78" s="265" t="s">
        <v>341</v>
      </c>
      <c r="C78" s="34" t="s">
        <v>342</v>
      </c>
      <c r="D78" s="34" t="s">
        <v>343</v>
      </c>
      <c r="E78" s="801" t="s">
        <v>344</v>
      </c>
      <c r="F78" s="13">
        <v>2020</v>
      </c>
    </row>
    <row r="79" spans="1:6">
      <c r="A79" s="82"/>
      <c r="B79" s="151"/>
      <c r="C79" s="140"/>
      <c r="D79" s="140"/>
      <c r="E79" s="85"/>
      <c r="F79" s="83"/>
    </row>
    <row r="80" spans="1:6">
      <c r="A80" s="86"/>
      <c r="B80" s="85"/>
      <c r="C80" s="85"/>
      <c r="D80" s="85"/>
      <c r="E80" s="85"/>
      <c r="F80" s="86"/>
    </row>
    <row r="81" spans="1:6">
      <c r="A81" s="297"/>
      <c r="B81" s="151"/>
      <c r="C81" s="151"/>
      <c r="D81" s="151"/>
      <c r="E81" s="151"/>
      <c r="F81" s="86"/>
    </row>
    <row r="82" spans="1:6" ht="14.25">
      <c r="A82" s="47" t="s">
        <v>90</v>
      </c>
      <c r="B82" s="298">
        <f>SUM(B83:B91)</f>
        <v>3618</v>
      </c>
      <c r="C82" s="298">
        <f>SUM(C83:C91)</f>
        <v>531</v>
      </c>
      <c r="D82" s="298">
        <f>SUM(D83:D91)</f>
        <v>1037</v>
      </c>
      <c r="E82" s="300">
        <f t="shared" ref="E82:E91" si="1">B82+C82+D82</f>
        <v>5186</v>
      </c>
      <c r="F82" s="49" t="s">
        <v>91</v>
      </c>
    </row>
    <row r="83" spans="1:6" ht="15">
      <c r="A83" s="50" t="s">
        <v>92</v>
      </c>
      <c r="B83" s="257">
        <v>107</v>
      </c>
      <c r="C83" s="258">
        <v>32</v>
      </c>
      <c r="D83" s="258">
        <v>35</v>
      </c>
      <c r="E83" s="300">
        <f t="shared" si="1"/>
        <v>174</v>
      </c>
      <c r="F83" s="51" t="s">
        <v>93</v>
      </c>
    </row>
    <row r="84" spans="1:6" ht="15">
      <c r="A84" s="50" t="s">
        <v>94</v>
      </c>
      <c r="B84" s="257">
        <v>214</v>
      </c>
      <c r="C84" s="258">
        <v>43</v>
      </c>
      <c r="D84" s="258">
        <v>32</v>
      </c>
      <c r="E84" s="300">
        <f t="shared" si="1"/>
        <v>289</v>
      </c>
      <c r="F84" s="51" t="s">
        <v>95</v>
      </c>
    </row>
    <row r="85" spans="1:6" ht="15">
      <c r="A85" s="52" t="s">
        <v>96</v>
      </c>
      <c r="B85" s="257">
        <v>2175</v>
      </c>
      <c r="C85" s="258">
        <v>215</v>
      </c>
      <c r="D85" s="258">
        <v>705</v>
      </c>
      <c r="E85" s="300">
        <f t="shared" si="1"/>
        <v>3095</v>
      </c>
      <c r="F85" s="51" t="s">
        <v>97</v>
      </c>
    </row>
    <row r="86" spans="1:6" ht="15">
      <c r="A86" s="50" t="s">
        <v>98</v>
      </c>
      <c r="B86" s="257">
        <v>309</v>
      </c>
      <c r="C86" s="258">
        <v>64</v>
      </c>
      <c r="D86" s="258">
        <v>82</v>
      </c>
      <c r="E86" s="300">
        <f t="shared" si="1"/>
        <v>455</v>
      </c>
      <c r="F86" s="51" t="s">
        <v>99</v>
      </c>
    </row>
    <row r="87" spans="1:6" ht="15">
      <c r="A87" s="50" t="s">
        <v>100</v>
      </c>
      <c r="B87" s="257">
        <v>96</v>
      </c>
      <c r="C87" s="258">
        <v>24</v>
      </c>
      <c r="D87" s="258">
        <v>24</v>
      </c>
      <c r="E87" s="300">
        <f t="shared" si="1"/>
        <v>144</v>
      </c>
      <c r="F87" s="51" t="s">
        <v>101</v>
      </c>
    </row>
    <row r="88" spans="1:6" ht="15">
      <c r="A88" s="50" t="s">
        <v>102</v>
      </c>
      <c r="B88" s="257">
        <v>117</v>
      </c>
      <c r="C88" s="258">
        <v>15</v>
      </c>
      <c r="D88" s="258">
        <v>32</v>
      </c>
      <c r="E88" s="300">
        <f t="shared" si="1"/>
        <v>164</v>
      </c>
      <c r="F88" s="51" t="s">
        <v>103</v>
      </c>
    </row>
    <row r="89" spans="1:6" ht="15">
      <c r="A89" s="50" t="s">
        <v>104</v>
      </c>
      <c r="B89" s="257">
        <v>113</v>
      </c>
      <c r="C89" s="258">
        <v>19</v>
      </c>
      <c r="D89" s="258">
        <v>23</v>
      </c>
      <c r="E89" s="300">
        <f t="shared" si="1"/>
        <v>155</v>
      </c>
      <c r="F89" s="51" t="s">
        <v>105</v>
      </c>
    </row>
    <row r="90" spans="1:6" ht="15">
      <c r="A90" s="50" t="s">
        <v>106</v>
      </c>
      <c r="B90" s="257">
        <v>282</v>
      </c>
      <c r="C90" s="258">
        <v>64</v>
      </c>
      <c r="D90" s="258">
        <v>58</v>
      </c>
      <c r="E90" s="300">
        <f t="shared" si="1"/>
        <v>404</v>
      </c>
      <c r="F90" s="51" t="s">
        <v>107</v>
      </c>
    </row>
    <row r="91" spans="1:6" ht="15">
      <c r="A91" s="50" t="s">
        <v>108</v>
      </c>
      <c r="B91" s="257">
        <v>205</v>
      </c>
      <c r="C91" s="258">
        <v>55</v>
      </c>
      <c r="D91" s="258">
        <v>46</v>
      </c>
      <c r="E91" s="300">
        <f t="shared" si="1"/>
        <v>306</v>
      </c>
      <c r="F91" s="51" t="s">
        <v>109</v>
      </c>
    </row>
    <row r="92" spans="1:6" ht="14.25">
      <c r="A92" s="53" t="s">
        <v>110</v>
      </c>
      <c r="B92" s="300">
        <f>SUM(B93:B100)</f>
        <v>3143</v>
      </c>
      <c r="C92" s="300">
        <f>SUM(C93:C100)</f>
        <v>601</v>
      </c>
      <c r="D92" s="300">
        <f>SUM(D93:D100)</f>
        <v>730</v>
      </c>
      <c r="E92" s="300">
        <f>B92+C92+D92</f>
        <v>4474</v>
      </c>
      <c r="F92" s="54" t="s">
        <v>111</v>
      </c>
    </row>
    <row r="93" spans="1:6" ht="15">
      <c r="A93" s="50" t="s">
        <v>112</v>
      </c>
      <c r="B93" s="257">
        <v>180</v>
      </c>
      <c r="C93" s="258">
        <v>59</v>
      </c>
      <c r="D93" s="258">
        <v>29</v>
      </c>
      <c r="E93" s="300">
        <f t="shared" ref="E93:E126" si="2">B93+C93+D93</f>
        <v>268</v>
      </c>
      <c r="F93" s="51" t="s">
        <v>113</v>
      </c>
    </row>
    <row r="94" spans="1:6" ht="15">
      <c r="A94" s="50" t="s">
        <v>114</v>
      </c>
      <c r="B94" s="257">
        <v>179</v>
      </c>
      <c r="C94" s="258">
        <v>78</v>
      </c>
      <c r="D94" s="258">
        <v>36</v>
      </c>
      <c r="E94" s="300">
        <f t="shared" si="2"/>
        <v>293</v>
      </c>
      <c r="F94" s="51" t="s">
        <v>115</v>
      </c>
    </row>
    <row r="95" spans="1:6" ht="15">
      <c r="A95" s="50" t="s">
        <v>116</v>
      </c>
      <c r="B95" s="299">
        <v>246</v>
      </c>
      <c r="C95" s="299">
        <v>67</v>
      </c>
      <c r="D95" s="299">
        <v>54</v>
      </c>
      <c r="E95" s="300">
        <f t="shared" si="2"/>
        <v>367</v>
      </c>
      <c r="F95" s="51" t="s">
        <v>117</v>
      </c>
    </row>
    <row r="96" spans="1:6" ht="15">
      <c r="A96" s="50" t="s">
        <v>118</v>
      </c>
      <c r="B96" s="257">
        <v>283</v>
      </c>
      <c r="C96" s="258">
        <v>52</v>
      </c>
      <c r="D96" s="258">
        <v>38</v>
      </c>
      <c r="E96" s="300">
        <f t="shared" si="2"/>
        <v>373</v>
      </c>
      <c r="F96" s="51" t="s">
        <v>119</v>
      </c>
    </row>
    <row r="97" spans="1:6" ht="15">
      <c r="A97" s="50" t="s">
        <v>120</v>
      </c>
      <c r="B97" s="257">
        <v>1692</v>
      </c>
      <c r="C97" s="258">
        <v>209</v>
      </c>
      <c r="D97" s="258">
        <v>446</v>
      </c>
      <c r="E97" s="300">
        <f t="shared" si="2"/>
        <v>2347</v>
      </c>
      <c r="F97" s="51" t="s">
        <v>121</v>
      </c>
    </row>
    <row r="98" spans="1:6" ht="15">
      <c r="A98" s="50" t="s">
        <v>122</v>
      </c>
      <c r="B98" s="257">
        <v>132</v>
      </c>
      <c r="C98" s="258">
        <v>41</v>
      </c>
      <c r="D98" s="258">
        <v>29</v>
      </c>
      <c r="E98" s="300">
        <f t="shared" si="2"/>
        <v>202</v>
      </c>
      <c r="F98" s="51" t="s">
        <v>123</v>
      </c>
    </row>
    <row r="99" spans="1:6" ht="15">
      <c r="A99" s="50" t="s">
        <v>124</v>
      </c>
      <c r="B99" s="257">
        <v>333</v>
      </c>
      <c r="C99" s="258">
        <v>61</v>
      </c>
      <c r="D99" s="258">
        <v>73</v>
      </c>
      <c r="E99" s="300">
        <f t="shared" si="2"/>
        <v>467</v>
      </c>
      <c r="F99" s="51" t="s">
        <v>1094</v>
      </c>
    </row>
    <row r="100" spans="1:6" ht="15">
      <c r="A100" s="50" t="s">
        <v>126</v>
      </c>
      <c r="B100" s="299">
        <v>98</v>
      </c>
      <c r="C100" s="299">
        <v>34</v>
      </c>
      <c r="D100" s="299">
        <v>25</v>
      </c>
      <c r="E100" s="300">
        <f t="shared" si="2"/>
        <v>157</v>
      </c>
      <c r="F100" s="51" t="s">
        <v>127</v>
      </c>
    </row>
    <row r="101" spans="1:6" ht="14.25">
      <c r="A101" s="55" t="s">
        <v>128</v>
      </c>
      <c r="B101" s="300">
        <f>SUM(B102:B106)</f>
        <v>1051</v>
      </c>
      <c r="C101" s="300">
        <f>SUM(C102:C106)</f>
        <v>323</v>
      </c>
      <c r="D101" s="300">
        <f>SUM(D102:D106)</f>
        <v>284</v>
      </c>
      <c r="E101" s="300">
        <f t="shared" si="2"/>
        <v>1658</v>
      </c>
      <c r="F101" s="56" t="s">
        <v>129</v>
      </c>
    </row>
    <row r="102" spans="1:6" ht="15">
      <c r="A102" s="50" t="s">
        <v>130</v>
      </c>
      <c r="B102" s="257">
        <v>350</v>
      </c>
      <c r="C102" s="258">
        <v>98</v>
      </c>
      <c r="D102" s="258">
        <v>98</v>
      </c>
      <c r="E102" s="300">
        <f t="shared" si="2"/>
        <v>546</v>
      </c>
      <c r="F102" s="51" t="s">
        <v>131</v>
      </c>
    </row>
    <row r="103" spans="1:6" ht="15">
      <c r="A103" s="50" t="s">
        <v>132</v>
      </c>
      <c r="B103" s="257">
        <v>190</v>
      </c>
      <c r="C103" s="258">
        <v>68</v>
      </c>
      <c r="D103" s="258">
        <v>49</v>
      </c>
      <c r="E103" s="300">
        <f t="shared" si="2"/>
        <v>307</v>
      </c>
      <c r="F103" s="51" t="s">
        <v>133</v>
      </c>
    </row>
    <row r="104" spans="1:6" ht="15">
      <c r="A104" s="50" t="s">
        <v>134</v>
      </c>
      <c r="B104" s="257">
        <v>224</v>
      </c>
      <c r="C104" s="258">
        <v>59</v>
      </c>
      <c r="D104" s="258">
        <v>67</v>
      </c>
      <c r="E104" s="300">
        <f t="shared" si="2"/>
        <v>350</v>
      </c>
      <c r="F104" s="51" t="s">
        <v>135</v>
      </c>
    </row>
    <row r="105" spans="1:6" ht="15">
      <c r="A105" s="50" t="s">
        <v>136</v>
      </c>
      <c r="B105" s="299">
        <v>160</v>
      </c>
      <c r="C105" s="299">
        <v>59</v>
      </c>
      <c r="D105" s="299">
        <v>42</v>
      </c>
      <c r="E105" s="300">
        <f t="shared" si="2"/>
        <v>261</v>
      </c>
      <c r="F105" s="51" t="s">
        <v>137</v>
      </c>
    </row>
    <row r="106" spans="1:6" ht="15">
      <c r="A106" s="50" t="s">
        <v>138</v>
      </c>
      <c r="B106" s="257">
        <v>127</v>
      </c>
      <c r="C106" s="258">
        <v>39</v>
      </c>
      <c r="D106" s="258">
        <v>28</v>
      </c>
      <c r="E106" s="300">
        <f t="shared" si="2"/>
        <v>194</v>
      </c>
      <c r="F106" s="51" t="s">
        <v>139</v>
      </c>
    </row>
    <row r="107" spans="1:6" ht="14.25">
      <c r="A107" s="53" t="s">
        <v>140</v>
      </c>
      <c r="B107" s="300">
        <f>SUM(B108:B113)</f>
        <v>1505</v>
      </c>
      <c r="C107" s="300">
        <f>SUM(C108:C113)</f>
        <v>435</v>
      </c>
      <c r="D107" s="300">
        <f>SUM(D108:D113)</f>
        <v>366</v>
      </c>
      <c r="E107" s="300">
        <f t="shared" si="2"/>
        <v>2306</v>
      </c>
      <c r="F107" s="57" t="s">
        <v>141</v>
      </c>
    </row>
    <row r="108" spans="1:6" ht="15">
      <c r="A108" s="50" t="s">
        <v>142</v>
      </c>
      <c r="B108" s="257">
        <v>307</v>
      </c>
      <c r="C108" s="258">
        <v>93</v>
      </c>
      <c r="D108" s="258">
        <v>144</v>
      </c>
      <c r="E108" s="300">
        <f t="shared" si="2"/>
        <v>544</v>
      </c>
      <c r="F108" s="51" t="s">
        <v>143</v>
      </c>
    </row>
    <row r="109" spans="1:6" ht="15">
      <c r="A109" s="50" t="s">
        <v>144</v>
      </c>
      <c r="B109" s="299">
        <v>196</v>
      </c>
      <c r="C109" s="299">
        <v>75</v>
      </c>
      <c r="D109" s="299">
        <v>39</v>
      </c>
      <c r="E109" s="300">
        <f t="shared" si="2"/>
        <v>310</v>
      </c>
      <c r="F109" s="51" t="s">
        <v>145</v>
      </c>
    </row>
    <row r="110" spans="1:6" ht="15">
      <c r="A110" s="50" t="s">
        <v>146</v>
      </c>
      <c r="B110" s="257">
        <v>209</v>
      </c>
      <c r="C110" s="258">
        <v>71</v>
      </c>
      <c r="D110" s="258">
        <v>44</v>
      </c>
      <c r="E110" s="300">
        <f t="shared" si="2"/>
        <v>324</v>
      </c>
      <c r="F110" s="51" t="s">
        <v>1095</v>
      </c>
    </row>
    <row r="111" spans="1:6" ht="15">
      <c r="A111" s="50" t="s">
        <v>148</v>
      </c>
      <c r="B111" s="257">
        <v>404</v>
      </c>
      <c r="C111" s="258">
        <v>96</v>
      </c>
      <c r="D111" s="258">
        <v>68</v>
      </c>
      <c r="E111" s="300">
        <f t="shared" si="2"/>
        <v>568</v>
      </c>
      <c r="F111" s="51" t="s">
        <v>149</v>
      </c>
    </row>
    <row r="112" spans="1:6" ht="15">
      <c r="A112" s="50" t="s">
        <v>150</v>
      </c>
      <c r="B112" s="257">
        <v>151</v>
      </c>
      <c r="C112" s="258">
        <v>44</v>
      </c>
      <c r="D112" s="258">
        <v>24</v>
      </c>
      <c r="E112" s="300">
        <f t="shared" si="2"/>
        <v>219</v>
      </c>
      <c r="F112" s="51" t="s">
        <v>151</v>
      </c>
    </row>
    <row r="113" spans="1:6" ht="15">
      <c r="A113" s="50" t="s">
        <v>152</v>
      </c>
      <c r="B113" s="257">
        <v>238</v>
      </c>
      <c r="C113" s="258">
        <v>56</v>
      </c>
      <c r="D113" s="258">
        <v>47</v>
      </c>
      <c r="E113" s="300">
        <f t="shared" si="2"/>
        <v>341</v>
      </c>
      <c r="F113" s="51" t="s">
        <v>153</v>
      </c>
    </row>
    <row r="114" spans="1:6" ht="14.25">
      <c r="A114" s="58" t="s">
        <v>154</v>
      </c>
      <c r="B114" s="300">
        <f>SUM(B115:B118)</f>
        <v>604</v>
      </c>
      <c r="C114" s="300">
        <f>SUM(C115:C118)</f>
        <v>147</v>
      </c>
      <c r="D114" s="300">
        <f>SUM(D115:D118)</f>
        <v>189</v>
      </c>
      <c r="E114" s="300">
        <f t="shared" si="2"/>
        <v>940</v>
      </c>
      <c r="F114" s="54" t="s">
        <v>155</v>
      </c>
    </row>
    <row r="115" spans="1:6" ht="15">
      <c r="A115" s="50" t="s">
        <v>156</v>
      </c>
      <c r="B115" s="257">
        <v>83</v>
      </c>
      <c r="C115" s="258">
        <v>34</v>
      </c>
      <c r="D115" s="258">
        <v>27</v>
      </c>
      <c r="E115" s="300">
        <f t="shared" si="2"/>
        <v>144</v>
      </c>
      <c r="F115" s="51" t="s">
        <v>157</v>
      </c>
    </row>
    <row r="116" spans="1:6" ht="15">
      <c r="A116" s="50" t="s">
        <v>158</v>
      </c>
      <c r="B116" s="299">
        <v>281</v>
      </c>
      <c r="C116" s="299">
        <v>53</v>
      </c>
      <c r="D116" s="299">
        <v>87</v>
      </c>
      <c r="E116" s="300">
        <f t="shared" si="2"/>
        <v>421</v>
      </c>
      <c r="F116" s="51" t="s">
        <v>159</v>
      </c>
    </row>
    <row r="117" spans="1:6" ht="15">
      <c r="A117" s="50" t="s">
        <v>160</v>
      </c>
      <c r="B117" s="257">
        <v>139</v>
      </c>
      <c r="C117" s="258">
        <v>38</v>
      </c>
      <c r="D117" s="258">
        <v>39</v>
      </c>
      <c r="E117" s="300">
        <f t="shared" si="2"/>
        <v>216</v>
      </c>
      <c r="F117" s="51" t="s">
        <v>161</v>
      </c>
    </row>
    <row r="118" spans="1:6" ht="15">
      <c r="A118" s="50" t="s">
        <v>162</v>
      </c>
      <c r="B118" s="257">
        <v>101</v>
      </c>
      <c r="C118" s="258">
        <v>22</v>
      </c>
      <c r="D118" s="258">
        <v>36</v>
      </c>
      <c r="E118" s="300">
        <f t="shared" si="2"/>
        <v>159</v>
      </c>
      <c r="F118" s="51" t="s">
        <v>163</v>
      </c>
    </row>
    <row r="119" spans="1:6" ht="14.25">
      <c r="A119" s="47" t="s">
        <v>164</v>
      </c>
      <c r="B119" s="300">
        <f>SUM(B120:B123)</f>
        <v>635</v>
      </c>
      <c r="C119" s="300">
        <f>SUM(C120:C123)</f>
        <v>62</v>
      </c>
      <c r="D119" s="300">
        <f>SUM(D120:D123)</f>
        <v>162</v>
      </c>
      <c r="E119" s="300">
        <f t="shared" si="2"/>
        <v>859</v>
      </c>
      <c r="F119" s="54" t="s">
        <v>165</v>
      </c>
    </row>
    <row r="120" spans="1:6" ht="15">
      <c r="A120" s="50" t="s">
        <v>166</v>
      </c>
      <c r="B120" s="257">
        <v>104</v>
      </c>
      <c r="C120" s="258">
        <v>12</v>
      </c>
      <c r="D120" s="258">
        <v>23</v>
      </c>
      <c r="E120" s="300">
        <f t="shared" si="2"/>
        <v>139</v>
      </c>
      <c r="F120" s="51" t="s">
        <v>167</v>
      </c>
    </row>
    <row r="121" spans="1:6" ht="15">
      <c r="A121" s="50" t="s">
        <v>168</v>
      </c>
      <c r="B121" s="299">
        <v>98</v>
      </c>
      <c r="C121" s="299">
        <v>10</v>
      </c>
      <c r="D121" s="299">
        <v>28</v>
      </c>
      <c r="E121" s="300">
        <f t="shared" si="2"/>
        <v>136</v>
      </c>
      <c r="F121" s="51" t="s">
        <v>169</v>
      </c>
    </row>
    <row r="122" spans="1:6" ht="15">
      <c r="A122" s="50" t="s">
        <v>170</v>
      </c>
      <c r="B122" s="257">
        <v>401</v>
      </c>
      <c r="C122" s="258">
        <v>33</v>
      </c>
      <c r="D122" s="258">
        <v>109</v>
      </c>
      <c r="E122" s="300">
        <f t="shared" si="2"/>
        <v>543</v>
      </c>
      <c r="F122" s="51" t="s">
        <v>171</v>
      </c>
    </row>
    <row r="123" spans="1:6" ht="15">
      <c r="A123" s="50" t="s">
        <v>172</v>
      </c>
      <c r="B123" s="257">
        <v>32</v>
      </c>
      <c r="C123" s="258">
        <v>7</v>
      </c>
      <c r="D123" s="258">
        <v>2</v>
      </c>
      <c r="E123" s="300">
        <f t="shared" si="2"/>
        <v>41</v>
      </c>
      <c r="F123" s="51" t="s">
        <v>173</v>
      </c>
    </row>
    <row r="124" spans="1:6" ht="14.25">
      <c r="A124" s="58" t="s">
        <v>174</v>
      </c>
      <c r="B124" s="300">
        <f>B126+B125</f>
        <v>177</v>
      </c>
      <c r="C124" s="300">
        <f>C126+C125</f>
        <v>54</v>
      </c>
      <c r="D124" s="300">
        <f>D126+D125</f>
        <v>60</v>
      </c>
      <c r="E124" s="300">
        <f t="shared" si="2"/>
        <v>291</v>
      </c>
      <c r="F124" s="54" t="s">
        <v>175</v>
      </c>
    </row>
    <row r="125" spans="1:6" ht="15">
      <c r="A125" s="59" t="s">
        <v>176</v>
      </c>
      <c r="B125" s="257">
        <v>7</v>
      </c>
      <c r="C125" s="258">
        <v>3</v>
      </c>
      <c r="D125" s="258" t="s">
        <v>446</v>
      </c>
      <c r="E125" s="300">
        <f t="shared" si="2"/>
        <v>10</v>
      </c>
      <c r="F125" s="60" t="s">
        <v>177</v>
      </c>
    </row>
    <row r="126" spans="1:6" ht="15">
      <c r="A126" s="62" t="s">
        <v>178</v>
      </c>
      <c r="B126" s="299">
        <v>170</v>
      </c>
      <c r="C126" s="299">
        <v>51</v>
      </c>
      <c r="D126" s="299">
        <v>60</v>
      </c>
      <c r="E126" s="300">
        <f t="shared" si="2"/>
        <v>281</v>
      </c>
      <c r="F126" s="60" t="s">
        <v>179</v>
      </c>
    </row>
    <row r="127" spans="1:6" ht="14.25">
      <c r="A127" s="63" t="s">
        <v>180</v>
      </c>
      <c r="B127" s="300">
        <f>B124+B119+B114+B107+B101+B92+B82+'10'!B10+'10'!B19+'10'!B28+'10'!B38+'10'!B46</f>
        <v>22666</v>
      </c>
      <c r="C127" s="300">
        <f>C124+C119+C114+C107+C101+C92+C82+'10'!C10+'10'!C19+'10'!C28+'10'!C38+'10'!C46</f>
        <v>4943</v>
      </c>
      <c r="D127" s="300">
        <f>D124+D119+D114+D107+D101+D92+D82+'10'!D10+'10'!D19+'10'!D28+'10'!D38+'10'!D46</f>
        <v>6228</v>
      </c>
      <c r="E127" s="300">
        <f>E124+E119+E114+E107+E101+E92+E82+'10'!E10+'10'!E19+'10'!E28+'10'!E38+'10'!E46</f>
        <v>33837</v>
      </c>
      <c r="F127" s="64" t="s">
        <v>181</v>
      </c>
    </row>
    <row r="128" spans="1:6" ht="15">
      <c r="A128" s="301"/>
      <c r="B128" s="257"/>
      <c r="C128" s="258"/>
      <c r="D128" s="258"/>
      <c r="E128" s="258"/>
      <c r="F128" s="97"/>
    </row>
    <row r="129" spans="1:6" ht="15">
      <c r="A129" s="86"/>
      <c r="B129" s="257"/>
      <c r="C129" s="258"/>
      <c r="D129" s="258"/>
      <c r="E129" s="258"/>
      <c r="F129" s="97"/>
    </row>
    <row r="130" spans="1:6" ht="15">
      <c r="A130" s="86"/>
      <c r="B130" s="257"/>
      <c r="C130" s="258"/>
      <c r="D130" s="258"/>
      <c r="E130" s="258"/>
      <c r="F130" s="114"/>
    </row>
    <row r="131" spans="1:6" ht="15">
      <c r="A131" s="86"/>
      <c r="B131" s="257"/>
      <c r="C131" s="258"/>
      <c r="D131" s="258"/>
      <c r="E131" s="258"/>
      <c r="F131" s="308"/>
    </row>
    <row r="132" spans="1:6">
      <c r="A132" s="309" t="s">
        <v>345</v>
      </c>
      <c r="B132" s="310"/>
      <c r="C132" s="310"/>
      <c r="D132" s="310"/>
      <c r="E132" s="310"/>
      <c r="F132" s="152" t="s">
        <v>346</v>
      </c>
    </row>
    <row r="133" spans="1:6" ht="14.25">
      <c r="A133" s="311"/>
      <c r="F133" s="311"/>
    </row>
    <row r="136" spans="1:6">
      <c r="B136" s="303"/>
      <c r="C136" s="303"/>
      <c r="D136" s="303"/>
      <c r="E136" s="303"/>
    </row>
  </sheetData>
  <mergeCells count="4">
    <mergeCell ref="E3:F3"/>
    <mergeCell ref="E4:F4"/>
    <mergeCell ref="E75:F75"/>
    <mergeCell ref="E76:F76"/>
  </mergeCells>
  <printOptions gridLinesSet="0"/>
  <pageMargins left="0.78740157480314965" right="0.59055118110236227" top="1.1811023622047245" bottom="0.98425196850393704" header="0.51181102362204722" footer="0.51181102362204722"/>
  <pageSetup paperSize="9" scale="69" orientation="portrait" r:id="rId1"/>
  <headerFooter alignWithMargins="0"/>
  <rowBreaks count="1" manualBreakCount="1">
    <brk id="7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 transitionEvaluation="1">
    <tabColor rgb="FF00B050"/>
  </sheetPr>
  <dimension ref="A1:G130"/>
  <sheetViews>
    <sheetView showGridLines="0" view="pageLayout" zoomScaleNormal="100" zoomScaleSheetLayoutView="137" workbookViewId="0">
      <selection activeCell="D24" sqref="D24"/>
    </sheetView>
  </sheetViews>
  <sheetFormatPr baseColWidth="10" defaultColWidth="5.28515625" defaultRowHeight="12.75"/>
  <cols>
    <col min="1" max="1" width="32.7109375" style="10" customWidth="1"/>
    <col min="2" max="2" width="10.42578125" style="11" customWidth="1"/>
    <col min="3" max="3" width="11.140625" style="11" customWidth="1"/>
    <col min="4" max="4" width="9.85546875" style="11" customWidth="1"/>
    <col min="5" max="5" width="20" style="11" customWidth="1"/>
    <col min="6" max="6" width="29.28515625" style="10" customWidth="1"/>
    <col min="7" max="7" width="3.7109375" style="10" customWidth="1"/>
    <col min="8" max="8" width="6.7109375" style="10" customWidth="1"/>
    <col min="9" max="131" width="5.28515625" style="10" customWidth="1"/>
    <col min="132" max="257" width="5.28515625" style="10"/>
    <col min="258" max="258" width="32.7109375" style="10" customWidth="1"/>
    <col min="259" max="259" width="14.7109375" style="10" customWidth="1"/>
    <col min="260" max="261" width="16.7109375" style="10" customWidth="1"/>
    <col min="262" max="262" width="29.28515625" style="10" customWidth="1"/>
    <col min="263" max="263" width="3.7109375" style="10" customWidth="1"/>
    <col min="264" max="264" width="6.7109375" style="10" customWidth="1"/>
    <col min="265" max="387" width="5.28515625" style="10" customWidth="1"/>
    <col min="388" max="513" width="5.28515625" style="10"/>
    <col min="514" max="514" width="32.7109375" style="10" customWidth="1"/>
    <col min="515" max="515" width="14.7109375" style="10" customWidth="1"/>
    <col min="516" max="517" width="16.7109375" style="10" customWidth="1"/>
    <col min="518" max="518" width="29.28515625" style="10" customWidth="1"/>
    <col min="519" max="519" width="3.7109375" style="10" customWidth="1"/>
    <col min="520" max="520" width="6.7109375" style="10" customWidth="1"/>
    <col min="521" max="643" width="5.28515625" style="10" customWidth="1"/>
    <col min="644" max="769" width="5.28515625" style="10"/>
    <col min="770" max="770" width="32.7109375" style="10" customWidth="1"/>
    <col min="771" max="771" width="14.7109375" style="10" customWidth="1"/>
    <col min="772" max="773" width="16.7109375" style="10" customWidth="1"/>
    <col min="774" max="774" width="29.28515625" style="10" customWidth="1"/>
    <col min="775" max="775" width="3.7109375" style="10" customWidth="1"/>
    <col min="776" max="776" width="6.7109375" style="10" customWidth="1"/>
    <col min="777" max="899" width="5.28515625" style="10" customWidth="1"/>
    <col min="900" max="1025" width="5.28515625" style="10"/>
    <col min="1026" max="1026" width="32.7109375" style="10" customWidth="1"/>
    <col min="1027" max="1027" width="14.7109375" style="10" customWidth="1"/>
    <col min="1028" max="1029" width="16.7109375" style="10" customWidth="1"/>
    <col min="1030" max="1030" width="29.28515625" style="10" customWidth="1"/>
    <col min="1031" max="1031" width="3.7109375" style="10" customWidth="1"/>
    <col min="1032" max="1032" width="6.7109375" style="10" customWidth="1"/>
    <col min="1033" max="1155" width="5.28515625" style="10" customWidth="1"/>
    <col min="1156" max="1281" width="5.28515625" style="10"/>
    <col min="1282" max="1282" width="32.7109375" style="10" customWidth="1"/>
    <col min="1283" max="1283" width="14.7109375" style="10" customWidth="1"/>
    <col min="1284" max="1285" width="16.7109375" style="10" customWidth="1"/>
    <col min="1286" max="1286" width="29.28515625" style="10" customWidth="1"/>
    <col min="1287" max="1287" width="3.7109375" style="10" customWidth="1"/>
    <col min="1288" max="1288" width="6.7109375" style="10" customWidth="1"/>
    <col min="1289" max="1411" width="5.28515625" style="10" customWidth="1"/>
    <col min="1412" max="1537" width="5.28515625" style="10"/>
    <col min="1538" max="1538" width="32.7109375" style="10" customWidth="1"/>
    <col min="1539" max="1539" width="14.7109375" style="10" customWidth="1"/>
    <col min="1540" max="1541" width="16.7109375" style="10" customWidth="1"/>
    <col min="1542" max="1542" width="29.28515625" style="10" customWidth="1"/>
    <col min="1543" max="1543" width="3.7109375" style="10" customWidth="1"/>
    <col min="1544" max="1544" width="6.7109375" style="10" customWidth="1"/>
    <col min="1545" max="1667" width="5.28515625" style="10" customWidth="1"/>
    <col min="1668" max="1793" width="5.28515625" style="10"/>
    <col min="1794" max="1794" width="32.7109375" style="10" customWidth="1"/>
    <col min="1795" max="1795" width="14.7109375" style="10" customWidth="1"/>
    <col min="1796" max="1797" width="16.7109375" style="10" customWidth="1"/>
    <col min="1798" max="1798" width="29.28515625" style="10" customWidth="1"/>
    <col min="1799" max="1799" width="3.7109375" style="10" customWidth="1"/>
    <col min="1800" max="1800" width="6.7109375" style="10" customWidth="1"/>
    <col min="1801" max="1923" width="5.28515625" style="10" customWidth="1"/>
    <col min="1924" max="2049" width="5.28515625" style="10"/>
    <col min="2050" max="2050" width="32.7109375" style="10" customWidth="1"/>
    <col min="2051" max="2051" width="14.7109375" style="10" customWidth="1"/>
    <col min="2052" max="2053" width="16.7109375" style="10" customWidth="1"/>
    <col min="2054" max="2054" width="29.28515625" style="10" customWidth="1"/>
    <col min="2055" max="2055" width="3.7109375" style="10" customWidth="1"/>
    <col min="2056" max="2056" width="6.7109375" style="10" customWidth="1"/>
    <col min="2057" max="2179" width="5.28515625" style="10" customWidth="1"/>
    <col min="2180" max="2305" width="5.28515625" style="10"/>
    <col min="2306" max="2306" width="32.7109375" style="10" customWidth="1"/>
    <col min="2307" max="2307" width="14.7109375" style="10" customWidth="1"/>
    <col min="2308" max="2309" width="16.7109375" style="10" customWidth="1"/>
    <col min="2310" max="2310" width="29.28515625" style="10" customWidth="1"/>
    <col min="2311" max="2311" width="3.7109375" style="10" customWidth="1"/>
    <col min="2312" max="2312" width="6.7109375" style="10" customWidth="1"/>
    <col min="2313" max="2435" width="5.28515625" style="10" customWidth="1"/>
    <col min="2436" max="2561" width="5.28515625" style="10"/>
    <col min="2562" max="2562" width="32.7109375" style="10" customWidth="1"/>
    <col min="2563" max="2563" width="14.7109375" style="10" customWidth="1"/>
    <col min="2564" max="2565" width="16.7109375" style="10" customWidth="1"/>
    <col min="2566" max="2566" width="29.28515625" style="10" customWidth="1"/>
    <col min="2567" max="2567" width="3.7109375" style="10" customWidth="1"/>
    <col min="2568" max="2568" width="6.7109375" style="10" customWidth="1"/>
    <col min="2569" max="2691" width="5.28515625" style="10" customWidth="1"/>
    <col min="2692" max="2817" width="5.28515625" style="10"/>
    <col min="2818" max="2818" width="32.7109375" style="10" customWidth="1"/>
    <col min="2819" max="2819" width="14.7109375" style="10" customWidth="1"/>
    <col min="2820" max="2821" width="16.7109375" style="10" customWidth="1"/>
    <col min="2822" max="2822" width="29.28515625" style="10" customWidth="1"/>
    <col min="2823" max="2823" width="3.7109375" style="10" customWidth="1"/>
    <col min="2824" max="2824" width="6.7109375" style="10" customWidth="1"/>
    <col min="2825" max="2947" width="5.28515625" style="10" customWidth="1"/>
    <col min="2948" max="3073" width="5.28515625" style="10"/>
    <col min="3074" max="3074" width="32.7109375" style="10" customWidth="1"/>
    <col min="3075" max="3075" width="14.7109375" style="10" customWidth="1"/>
    <col min="3076" max="3077" width="16.7109375" style="10" customWidth="1"/>
    <col min="3078" max="3078" width="29.28515625" style="10" customWidth="1"/>
    <col min="3079" max="3079" width="3.7109375" style="10" customWidth="1"/>
    <col min="3080" max="3080" width="6.7109375" style="10" customWidth="1"/>
    <col min="3081" max="3203" width="5.28515625" style="10" customWidth="1"/>
    <col min="3204" max="3329" width="5.28515625" style="10"/>
    <col min="3330" max="3330" width="32.7109375" style="10" customWidth="1"/>
    <col min="3331" max="3331" width="14.7109375" style="10" customWidth="1"/>
    <col min="3332" max="3333" width="16.7109375" style="10" customWidth="1"/>
    <col min="3334" max="3334" width="29.28515625" style="10" customWidth="1"/>
    <col min="3335" max="3335" width="3.7109375" style="10" customWidth="1"/>
    <col min="3336" max="3336" width="6.7109375" style="10" customWidth="1"/>
    <col min="3337" max="3459" width="5.28515625" style="10" customWidth="1"/>
    <col min="3460" max="3585" width="5.28515625" style="10"/>
    <col min="3586" max="3586" width="32.7109375" style="10" customWidth="1"/>
    <col min="3587" max="3587" width="14.7109375" style="10" customWidth="1"/>
    <col min="3588" max="3589" width="16.7109375" style="10" customWidth="1"/>
    <col min="3590" max="3590" width="29.28515625" style="10" customWidth="1"/>
    <col min="3591" max="3591" width="3.7109375" style="10" customWidth="1"/>
    <col min="3592" max="3592" width="6.7109375" style="10" customWidth="1"/>
    <col min="3593" max="3715" width="5.28515625" style="10" customWidth="1"/>
    <col min="3716" max="3841" width="5.28515625" style="10"/>
    <col min="3842" max="3842" width="32.7109375" style="10" customWidth="1"/>
    <col min="3843" max="3843" width="14.7109375" style="10" customWidth="1"/>
    <col min="3844" max="3845" width="16.7109375" style="10" customWidth="1"/>
    <col min="3846" max="3846" width="29.28515625" style="10" customWidth="1"/>
    <col min="3847" max="3847" width="3.7109375" style="10" customWidth="1"/>
    <col min="3848" max="3848" width="6.7109375" style="10" customWidth="1"/>
    <col min="3849" max="3971" width="5.28515625" style="10" customWidth="1"/>
    <col min="3972" max="4097" width="5.28515625" style="10"/>
    <col min="4098" max="4098" width="32.7109375" style="10" customWidth="1"/>
    <col min="4099" max="4099" width="14.7109375" style="10" customWidth="1"/>
    <col min="4100" max="4101" width="16.7109375" style="10" customWidth="1"/>
    <col min="4102" max="4102" width="29.28515625" style="10" customWidth="1"/>
    <col min="4103" max="4103" width="3.7109375" style="10" customWidth="1"/>
    <col min="4104" max="4104" width="6.7109375" style="10" customWidth="1"/>
    <col min="4105" max="4227" width="5.28515625" style="10" customWidth="1"/>
    <col min="4228" max="4353" width="5.28515625" style="10"/>
    <col min="4354" max="4354" width="32.7109375" style="10" customWidth="1"/>
    <col min="4355" max="4355" width="14.7109375" style="10" customWidth="1"/>
    <col min="4356" max="4357" width="16.7109375" style="10" customWidth="1"/>
    <col min="4358" max="4358" width="29.28515625" style="10" customWidth="1"/>
    <col min="4359" max="4359" width="3.7109375" style="10" customWidth="1"/>
    <col min="4360" max="4360" width="6.7109375" style="10" customWidth="1"/>
    <col min="4361" max="4483" width="5.28515625" style="10" customWidth="1"/>
    <col min="4484" max="4609" width="5.28515625" style="10"/>
    <col min="4610" max="4610" width="32.7109375" style="10" customWidth="1"/>
    <col min="4611" max="4611" width="14.7109375" style="10" customWidth="1"/>
    <col min="4612" max="4613" width="16.7109375" style="10" customWidth="1"/>
    <col min="4614" max="4614" width="29.28515625" style="10" customWidth="1"/>
    <col min="4615" max="4615" width="3.7109375" style="10" customWidth="1"/>
    <col min="4616" max="4616" width="6.7109375" style="10" customWidth="1"/>
    <col min="4617" max="4739" width="5.28515625" style="10" customWidth="1"/>
    <col min="4740" max="4865" width="5.28515625" style="10"/>
    <col min="4866" max="4866" width="32.7109375" style="10" customWidth="1"/>
    <col min="4867" max="4867" width="14.7109375" style="10" customWidth="1"/>
    <col min="4868" max="4869" width="16.7109375" style="10" customWidth="1"/>
    <col min="4870" max="4870" width="29.28515625" style="10" customWidth="1"/>
    <col min="4871" max="4871" width="3.7109375" style="10" customWidth="1"/>
    <col min="4872" max="4872" width="6.7109375" style="10" customWidth="1"/>
    <col min="4873" max="4995" width="5.28515625" style="10" customWidth="1"/>
    <col min="4996" max="5121" width="5.28515625" style="10"/>
    <col min="5122" max="5122" width="32.7109375" style="10" customWidth="1"/>
    <col min="5123" max="5123" width="14.7109375" style="10" customWidth="1"/>
    <col min="5124" max="5125" width="16.7109375" style="10" customWidth="1"/>
    <col min="5126" max="5126" width="29.28515625" style="10" customWidth="1"/>
    <col min="5127" max="5127" width="3.7109375" style="10" customWidth="1"/>
    <col min="5128" max="5128" width="6.7109375" style="10" customWidth="1"/>
    <col min="5129" max="5251" width="5.28515625" style="10" customWidth="1"/>
    <col min="5252" max="5377" width="5.28515625" style="10"/>
    <col min="5378" max="5378" width="32.7109375" style="10" customWidth="1"/>
    <col min="5379" max="5379" width="14.7109375" style="10" customWidth="1"/>
    <col min="5380" max="5381" width="16.7109375" style="10" customWidth="1"/>
    <col min="5382" max="5382" width="29.28515625" style="10" customWidth="1"/>
    <col min="5383" max="5383" width="3.7109375" style="10" customWidth="1"/>
    <col min="5384" max="5384" width="6.7109375" style="10" customWidth="1"/>
    <col min="5385" max="5507" width="5.28515625" style="10" customWidth="1"/>
    <col min="5508" max="5633" width="5.28515625" style="10"/>
    <col min="5634" max="5634" width="32.7109375" style="10" customWidth="1"/>
    <col min="5635" max="5635" width="14.7109375" style="10" customWidth="1"/>
    <col min="5636" max="5637" width="16.7109375" style="10" customWidth="1"/>
    <col min="5638" max="5638" width="29.28515625" style="10" customWidth="1"/>
    <col min="5639" max="5639" width="3.7109375" style="10" customWidth="1"/>
    <col min="5640" max="5640" width="6.7109375" style="10" customWidth="1"/>
    <col min="5641" max="5763" width="5.28515625" style="10" customWidth="1"/>
    <col min="5764" max="5889" width="5.28515625" style="10"/>
    <col min="5890" max="5890" width="32.7109375" style="10" customWidth="1"/>
    <col min="5891" max="5891" width="14.7109375" style="10" customWidth="1"/>
    <col min="5892" max="5893" width="16.7109375" style="10" customWidth="1"/>
    <col min="5894" max="5894" width="29.28515625" style="10" customWidth="1"/>
    <col min="5895" max="5895" width="3.7109375" style="10" customWidth="1"/>
    <col min="5896" max="5896" width="6.7109375" style="10" customWidth="1"/>
    <col min="5897" max="6019" width="5.28515625" style="10" customWidth="1"/>
    <col min="6020" max="6145" width="5.28515625" style="10"/>
    <col min="6146" max="6146" width="32.7109375" style="10" customWidth="1"/>
    <col min="6147" max="6147" width="14.7109375" style="10" customWidth="1"/>
    <col min="6148" max="6149" width="16.7109375" style="10" customWidth="1"/>
    <col min="6150" max="6150" width="29.28515625" style="10" customWidth="1"/>
    <col min="6151" max="6151" width="3.7109375" style="10" customWidth="1"/>
    <col min="6152" max="6152" width="6.7109375" style="10" customWidth="1"/>
    <col min="6153" max="6275" width="5.28515625" style="10" customWidth="1"/>
    <col min="6276" max="6401" width="5.28515625" style="10"/>
    <col min="6402" max="6402" width="32.7109375" style="10" customWidth="1"/>
    <col min="6403" max="6403" width="14.7109375" style="10" customWidth="1"/>
    <col min="6404" max="6405" width="16.7109375" style="10" customWidth="1"/>
    <col min="6406" max="6406" width="29.28515625" style="10" customWidth="1"/>
    <col min="6407" max="6407" width="3.7109375" style="10" customWidth="1"/>
    <col min="6408" max="6408" width="6.7109375" style="10" customWidth="1"/>
    <col min="6409" max="6531" width="5.28515625" style="10" customWidth="1"/>
    <col min="6532" max="6657" width="5.28515625" style="10"/>
    <col min="6658" max="6658" width="32.7109375" style="10" customWidth="1"/>
    <col min="6659" max="6659" width="14.7109375" style="10" customWidth="1"/>
    <col min="6660" max="6661" width="16.7109375" style="10" customWidth="1"/>
    <col min="6662" max="6662" width="29.28515625" style="10" customWidth="1"/>
    <col min="6663" max="6663" width="3.7109375" style="10" customWidth="1"/>
    <col min="6664" max="6664" width="6.7109375" style="10" customWidth="1"/>
    <col min="6665" max="6787" width="5.28515625" style="10" customWidth="1"/>
    <col min="6788" max="6913" width="5.28515625" style="10"/>
    <col min="6914" max="6914" width="32.7109375" style="10" customWidth="1"/>
    <col min="6915" max="6915" width="14.7109375" style="10" customWidth="1"/>
    <col min="6916" max="6917" width="16.7109375" style="10" customWidth="1"/>
    <col min="6918" max="6918" width="29.28515625" style="10" customWidth="1"/>
    <col min="6919" max="6919" width="3.7109375" style="10" customWidth="1"/>
    <col min="6920" max="6920" width="6.7109375" style="10" customWidth="1"/>
    <col min="6921" max="7043" width="5.28515625" style="10" customWidth="1"/>
    <col min="7044" max="7169" width="5.28515625" style="10"/>
    <col min="7170" max="7170" width="32.7109375" style="10" customWidth="1"/>
    <col min="7171" max="7171" width="14.7109375" style="10" customWidth="1"/>
    <col min="7172" max="7173" width="16.7109375" style="10" customWidth="1"/>
    <col min="7174" max="7174" width="29.28515625" style="10" customWidth="1"/>
    <col min="7175" max="7175" width="3.7109375" style="10" customWidth="1"/>
    <col min="7176" max="7176" width="6.7109375" style="10" customWidth="1"/>
    <col min="7177" max="7299" width="5.28515625" style="10" customWidth="1"/>
    <col min="7300" max="7425" width="5.28515625" style="10"/>
    <col min="7426" max="7426" width="32.7109375" style="10" customWidth="1"/>
    <col min="7427" max="7427" width="14.7109375" style="10" customWidth="1"/>
    <col min="7428" max="7429" width="16.7109375" style="10" customWidth="1"/>
    <col min="7430" max="7430" width="29.28515625" style="10" customWidth="1"/>
    <col min="7431" max="7431" width="3.7109375" style="10" customWidth="1"/>
    <col min="7432" max="7432" width="6.7109375" style="10" customWidth="1"/>
    <col min="7433" max="7555" width="5.28515625" style="10" customWidth="1"/>
    <col min="7556" max="7681" width="5.28515625" style="10"/>
    <col min="7682" max="7682" width="32.7109375" style="10" customWidth="1"/>
    <col min="7683" max="7683" width="14.7109375" style="10" customWidth="1"/>
    <col min="7684" max="7685" width="16.7109375" style="10" customWidth="1"/>
    <col min="7686" max="7686" width="29.28515625" style="10" customWidth="1"/>
    <col min="7687" max="7687" width="3.7109375" style="10" customWidth="1"/>
    <col min="7688" max="7688" width="6.7109375" style="10" customWidth="1"/>
    <col min="7689" max="7811" width="5.28515625" style="10" customWidth="1"/>
    <col min="7812" max="7937" width="5.28515625" style="10"/>
    <col min="7938" max="7938" width="32.7109375" style="10" customWidth="1"/>
    <col min="7939" max="7939" width="14.7109375" style="10" customWidth="1"/>
    <col min="7940" max="7941" width="16.7109375" style="10" customWidth="1"/>
    <col min="7942" max="7942" width="29.28515625" style="10" customWidth="1"/>
    <col min="7943" max="7943" width="3.7109375" style="10" customWidth="1"/>
    <col min="7944" max="7944" width="6.7109375" style="10" customWidth="1"/>
    <col min="7945" max="8067" width="5.28515625" style="10" customWidth="1"/>
    <col min="8068" max="8193" width="5.28515625" style="10"/>
    <col min="8194" max="8194" width="32.7109375" style="10" customWidth="1"/>
    <col min="8195" max="8195" width="14.7109375" style="10" customWidth="1"/>
    <col min="8196" max="8197" width="16.7109375" style="10" customWidth="1"/>
    <col min="8198" max="8198" width="29.28515625" style="10" customWidth="1"/>
    <col min="8199" max="8199" width="3.7109375" style="10" customWidth="1"/>
    <col min="8200" max="8200" width="6.7109375" style="10" customWidth="1"/>
    <col min="8201" max="8323" width="5.28515625" style="10" customWidth="1"/>
    <col min="8324" max="8449" width="5.28515625" style="10"/>
    <col min="8450" max="8450" width="32.7109375" style="10" customWidth="1"/>
    <col min="8451" max="8451" width="14.7109375" style="10" customWidth="1"/>
    <col min="8452" max="8453" width="16.7109375" style="10" customWidth="1"/>
    <col min="8454" max="8454" width="29.28515625" style="10" customWidth="1"/>
    <col min="8455" max="8455" width="3.7109375" style="10" customWidth="1"/>
    <col min="8456" max="8456" width="6.7109375" style="10" customWidth="1"/>
    <col min="8457" max="8579" width="5.28515625" style="10" customWidth="1"/>
    <col min="8580" max="8705" width="5.28515625" style="10"/>
    <col min="8706" max="8706" width="32.7109375" style="10" customWidth="1"/>
    <col min="8707" max="8707" width="14.7109375" style="10" customWidth="1"/>
    <col min="8708" max="8709" width="16.7109375" style="10" customWidth="1"/>
    <col min="8710" max="8710" width="29.28515625" style="10" customWidth="1"/>
    <col min="8711" max="8711" width="3.7109375" style="10" customWidth="1"/>
    <col min="8712" max="8712" width="6.7109375" style="10" customWidth="1"/>
    <col min="8713" max="8835" width="5.28515625" style="10" customWidth="1"/>
    <col min="8836" max="8961" width="5.28515625" style="10"/>
    <col min="8962" max="8962" width="32.7109375" style="10" customWidth="1"/>
    <col min="8963" max="8963" width="14.7109375" style="10" customWidth="1"/>
    <col min="8964" max="8965" width="16.7109375" style="10" customWidth="1"/>
    <col min="8966" max="8966" width="29.28515625" style="10" customWidth="1"/>
    <col min="8967" max="8967" width="3.7109375" style="10" customWidth="1"/>
    <col min="8968" max="8968" width="6.7109375" style="10" customWidth="1"/>
    <col min="8969" max="9091" width="5.28515625" style="10" customWidth="1"/>
    <col min="9092" max="9217" width="5.28515625" style="10"/>
    <col min="9218" max="9218" width="32.7109375" style="10" customWidth="1"/>
    <col min="9219" max="9219" width="14.7109375" style="10" customWidth="1"/>
    <col min="9220" max="9221" width="16.7109375" style="10" customWidth="1"/>
    <col min="9222" max="9222" width="29.28515625" style="10" customWidth="1"/>
    <col min="9223" max="9223" width="3.7109375" style="10" customWidth="1"/>
    <col min="9224" max="9224" width="6.7109375" style="10" customWidth="1"/>
    <col min="9225" max="9347" width="5.28515625" style="10" customWidth="1"/>
    <col min="9348" max="9473" width="5.28515625" style="10"/>
    <col min="9474" max="9474" width="32.7109375" style="10" customWidth="1"/>
    <col min="9475" max="9475" width="14.7109375" style="10" customWidth="1"/>
    <col min="9476" max="9477" width="16.7109375" style="10" customWidth="1"/>
    <col min="9478" max="9478" width="29.28515625" style="10" customWidth="1"/>
    <col min="9479" max="9479" width="3.7109375" style="10" customWidth="1"/>
    <col min="9480" max="9480" width="6.7109375" style="10" customWidth="1"/>
    <col min="9481" max="9603" width="5.28515625" style="10" customWidth="1"/>
    <col min="9604" max="9729" width="5.28515625" style="10"/>
    <col min="9730" max="9730" width="32.7109375" style="10" customWidth="1"/>
    <col min="9731" max="9731" width="14.7109375" style="10" customWidth="1"/>
    <col min="9732" max="9733" width="16.7109375" style="10" customWidth="1"/>
    <col min="9734" max="9734" width="29.28515625" style="10" customWidth="1"/>
    <col min="9735" max="9735" width="3.7109375" style="10" customWidth="1"/>
    <col min="9736" max="9736" width="6.7109375" style="10" customWidth="1"/>
    <col min="9737" max="9859" width="5.28515625" style="10" customWidth="1"/>
    <col min="9860" max="9985" width="5.28515625" style="10"/>
    <col min="9986" max="9986" width="32.7109375" style="10" customWidth="1"/>
    <col min="9987" max="9987" width="14.7109375" style="10" customWidth="1"/>
    <col min="9988" max="9989" width="16.7109375" style="10" customWidth="1"/>
    <col min="9990" max="9990" width="29.28515625" style="10" customWidth="1"/>
    <col min="9991" max="9991" width="3.7109375" style="10" customWidth="1"/>
    <col min="9992" max="9992" width="6.7109375" style="10" customWidth="1"/>
    <col min="9993" max="10115" width="5.28515625" style="10" customWidth="1"/>
    <col min="10116" max="10241" width="5.28515625" style="10"/>
    <col min="10242" max="10242" width="32.7109375" style="10" customWidth="1"/>
    <col min="10243" max="10243" width="14.7109375" style="10" customWidth="1"/>
    <col min="10244" max="10245" width="16.7109375" style="10" customWidth="1"/>
    <col min="10246" max="10246" width="29.28515625" style="10" customWidth="1"/>
    <col min="10247" max="10247" width="3.7109375" style="10" customWidth="1"/>
    <col min="10248" max="10248" width="6.7109375" style="10" customWidth="1"/>
    <col min="10249" max="10371" width="5.28515625" style="10" customWidth="1"/>
    <col min="10372" max="10497" width="5.28515625" style="10"/>
    <col min="10498" max="10498" width="32.7109375" style="10" customWidth="1"/>
    <col min="10499" max="10499" width="14.7109375" style="10" customWidth="1"/>
    <col min="10500" max="10501" width="16.7109375" style="10" customWidth="1"/>
    <col min="10502" max="10502" width="29.28515625" style="10" customWidth="1"/>
    <col min="10503" max="10503" width="3.7109375" style="10" customWidth="1"/>
    <col min="10504" max="10504" width="6.7109375" style="10" customWidth="1"/>
    <col min="10505" max="10627" width="5.28515625" style="10" customWidth="1"/>
    <col min="10628" max="10753" width="5.28515625" style="10"/>
    <col min="10754" max="10754" width="32.7109375" style="10" customWidth="1"/>
    <col min="10755" max="10755" width="14.7109375" style="10" customWidth="1"/>
    <col min="10756" max="10757" width="16.7109375" style="10" customWidth="1"/>
    <col min="10758" max="10758" width="29.28515625" style="10" customWidth="1"/>
    <col min="10759" max="10759" width="3.7109375" style="10" customWidth="1"/>
    <col min="10760" max="10760" width="6.7109375" style="10" customWidth="1"/>
    <col min="10761" max="10883" width="5.28515625" style="10" customWidth="1"/>
    <col min="10884" max="11009" width="5.28515625" style="10"/>
    <col min="11010" max="11010" width="32.7109375" style="10" customWidth="1"/>
    <col min="11011" max="11011" width="14.7109375" style="10" customWidth="1"/>
    <col min="11012" max="11013" width="16.7109375" style="10" customWidth="1"/>
    <col min="11014" max="11014" width="29.28515625" style="10" customWidth="1"/>
    <col min="11015" max="11015" width="3.7109375" style="10" customWidth="1"/>
    <col min="11016" max="11016" width="6.7109375" style="10" customWidth="1"/>
    <col min="11017" max="11139" width="5.28515625" style="10" customWidth="1"/>
    <col min="11140" max="11265" width="5.28515625" style="10"/>
    <col min="11266" max="11266" width="32.7109375" style="10" customWidth="1"/>
    <col min="11267" max="11267" width="14.7109375" style="10" customWidth="1"/>
    <col min="11268" max="11269" width="16.7109375" style="10" customWidth="1"/>
    <col min="11270" max="11270" width="29.28515625" style="10" customWidth="1"/>
    <col min="11271" max="11271" width="3.7109375" style="10" customWidth="1"/>
    <col min="11272" max="11272" width="6.7109375" style="10" customWidth="1"/>
    <col min="11273" max="11395" width="5.28515625" style="10" customWidth="1"/>
    <col min="11396" max="11521" width="5.28515625" style="10"/>
    <col min="11522" max="11522" width="32.7109375" style="10" customWidth="1"/>
    <col min="11523" max="11523" width="14.7109375" style="10" customWidth="1"/>
    <col min="11524" max="11525" width="16.7109375" style="10" customWidth="1"/>
    <col min="11526" max="11526" width="29.28515625" style="10" customWidth="1"/>
    <col min="11527" max="11527" width="3.7109375" style="10" customWidth="1"/>
    <col min="11528" max="11528" width="6.7109375" style="10" customWidth="1"/>
    <col min="11529" max="11651" width="5.28515625" style="10" customWidth="1"/>
    <col min="11652" max="11777" width="5.28515625" style="10"/>
    <col min="11778" max="11778" width="32.7109375" style="10" customWidth="1"/>
    <col min="11779" max="11779" width="14.7109375" style="10" customWidth="1"/>
    <col min="11780" max="11781" width="16.7109375" style="10" customWidth="1"/>
    <col min="11782" max="11782" width="29.28515625" style="10" customWidth="1"/>
    <col min="11783" max="11783" width="3.7109375" style="10" customWidth="1"/>
    <col min="11784" max="11784" width="6.7109375" style="10" customWidth="1"/>
    <col min="11785" max="11907" width="5.28515625" style="10" customWidth="1"/>
    <col min="11908" max="12033" width="5.28515625" style="10"/>
    <col min="12034" max="12034" width="32.7109375" style="10" customWidth="1"/>
    <col min="12035" max="12035" width="14.7109375" style="10" customWidth="1"/>
    <col min="12036" max="12037" width="16.7109375" style="10" customWidth="1"/>
    <col min="12038" max="12038" width="29.28515625" style="10" customWidth="1"/>
    <col min="12039" max="12039" width="3.7109375" style="10" customWidth="1"/>
    <col min="12040" max="12040" width="6.7109375" style="10" customWidth="1"/>
    <col min="12041" max="12163" width="5.28515625" style="10" customWidth="1"/>
    <col min="12164" max="12289" width="5.28515625" style="10"/>
    <col min="12290" max="12290" width="32.7109375" style="10" customWidth="1"/>
    <col min="12291" max="12291" width="14.7109375" style="10" customWidth="1"/>
    <col min="12292" max="12293" width="16.7109375" style="10" customWidth="1"/>
    <col min="12294" max="12294" width="29.28515625" style="10" customWidth="1"/>
    <col min="12295" max="12295" width="3.7109375" style="10" customWidth="1"/>
    <col min="12296" max="12296" width="6.7109375" style="10" customWidth="1"/>
    <col min="12297" max="12419" width="5.28515625" style="10" customWidth="1"/>
    <col min="12420" max="12545" width="5.28515625" style="10"/>
    <col min="12546" max="12546" width="32.7109375" style="10" customWidth="1"/>
    <col min="12547" max="12547" width="14.7109375" style="10" customWidth="1"/>
    <col min="12548" max="12549" width="16.7109375" style="10" customWidth="1"/>
    <col min="12550" max="12550" width="29.28515625" style="10" customWidth="1"/>
    <col min="12551" max="12551" width="3.7109375" style="10" customWidth="1"/>
    <col min="12552" max="12552" width="6.7109375" style="10" customWidth="1"/>
    <col min="12553" max="12675" width="5.28515625" style="10" customWidth="1"/>
    <col min="12676" max="12801" width="5.28515625" style="10"/>
    <col min="12802" max="12802" width="32.7109375" style="10" customWidth="1"/>
    <col min="12803" max="12803" width="14.7109375" style="10" customWidth="1"/>
    <col min="12804" max="12805" width="16.7109375" style="10" customWidth="1"/>
    <col min="12806" max="12806" width="29.28515625" style="10" customWidth="1"/>
    <col min="12807" max="12807" width="3.7109375" style="10" customWidth="1"/>
    <col min="12808" max="12808" width="6.7109375" style="10" customWidth="1"/>
    <col min="12809" max="12931" width="5.28515625" style="10" customWidth="1"/>
    <col min="12932" max="13057" width="5.28515625" style="10"/>
    <col min="13058" max="13058" width="32.7109375" style="10" customWidth="1"/>
    <col min="13059" max="13059" width="14.7109375" style="10" customWidth="1"/>
    <col min="13060" max="13061" width="16.7109375" style="10" customWidth="1"/>
    <col min="13062" max="13062" width="29.28515625" style="10" customWidth="1"/>
    <col min="13063" max="13063" width="3.7109375" style="10" customWidth="1"/>
    <col min="13064" max="13064" width="6.7109375" style="10" customWidth="1"/>
    <col min="13065" max="13187" width="5.28515625" style="10" customWidth="1"/>
    <col min="13188" max="13313" width="5.28515625" style="10"/>
    <col min="13314" max="13314" width="32.7109375" style="10" customWidth="1"/>
    <col min="13315" max="13315" width="14.7109375" style="10" customWidth="1"/>
    <col min="13316" max="13317" width="16.7109375" style="10" customWidth="1"/>
    <col min="13318" max="13318" width="29.28515625" style="10" customWidth="1"/>
    <col min="13319" max="13319" width="3.7109375" style="10" customWidth="1"/>
    <col min="13320" max="13320" width="6.7109375" style="10" customWidth="1"/>
    <col min="13321" max="13443" width="5.28515625" style="10" customWidth="1"/>
    <col min="13444" max="13569" width="5.28515625" style="10"/>
    <col min="13570" max="13570" width="32.7109375" style="10" customWidth="1"/>
    <col min="13571" max="13571" width="14.7109375" style="10" customWidth="1"/>
    <col min="13572" max="13573" width="16.7109375" style="10" customWidth="1"/>
    <col min="13574" max="13574" width="29.28515625" style="10" customWidth="1"/>
    <col min="13575" max="13575" width="3.7109375" style="10" customWidth="1"/>
    <col min="13576" max="13576" width="6.7109375" style="10" customWidth="1"/>
    <col min="13577" max="13699" width="5.28515625" style="10" customWidth="1"/>
    <col min="13700" max="13825" width="5.28515625" style="10"/>
    <col min="13826" max="13826" width="32.7109375" style="10" customWidth="1"/>
    <col min="13827" max="13827" width="14.7109375" style="10" customWidth="1"/>
    <col min="13828" max="13829" width="16.7109375" style="10" customWidth="1"/>
    <col min="13830" max="13830" width="29.28515625" style="10" customWidth="1"/>
    <col min="13831" max="13831" width="3.7109375" style="10" customWidth="1"/>
    <col min="13832" max="13832" width="6.7109375" style="10" customWidth="1"/>
    <col min="13833" max="13955" width="5.28515625" style="10" customWidth="1"/>
    <col min="13956" max="14081" width="5.28515625" style="10"/>
    <col min="14082" max="14082" width="32.7109375" style="10" customWidth="1"/>
    <col min="14083" max="14083" width="14.7109375" style="10" customWidth="1"/>
    <col min="14084" max="14085" width="16.7109375" style="10" customWidth="1"/>
    <col min="14086" max="14086" width="29.28515625" style="10" customWidth="1"/>
    <col min="14087" max="14087" width="3.7109375" style="10" customWidth="1"/>
    <col min="14088" max="14088" width="6.7109375" style="10" customWidth="1"/>
    <col min="14089" max="14211" width="5.28515625" style="10" customWidth="1"/>
    <col min="14212" max="14337" width="5.28515625" style="10"/>
    <col min="14338" max="14338" width="32.7109375" style="10" customWidth="1"/>
    <col min="14339" max="14339" width="14.7109375" style="10" customWidth="1"/>
    <col min="14340" max="14341" width="16.7109375" style="10" customWidth="1"/>
    <col min="14342" max="14342" width="29.28515625" style="10" customWidth="1"/>
    <col min="14343" max="14343" width="3.7109375" style="10" customWidth="1"/>
    <col min="14344" max="14344" width="6.7109375" style="10" customWidth="1"/>
    <col min="14345" max="14467" width="5.28515625" style="10" customWidth="1"/>
    <col min="14468" max="14593" width="5.28515625" style="10"/>
    <col min="14594" max="14594" width="32.7109375" style="10" customWidth="1"/>
    <col min="14595" max="14595" width="14.7109375" style="10" customWidth="1"/>
    <col min="14596" max="14597" width="16.7109375" style="10" customWidth="1"/>
    <col min="14598" max="14598" width="29.28515625" style="10" customWidth="1"/>
    <col min="14599" max="14599" width="3.7109375" style="10" customWidth="1"/>
    <col min="14600" max="14600" width="6.7109375" style="10" customWidth="1"/>
    <col min="14601" max="14723" width="5.28515625" style="10" customWidth="1"/>
    <col min="14724" max="14849" width="5.28515625" style="10"/>
    <col min="14850" max="14850" width="32.7109375" style="10" customWidth="1"/>
    <col min="14851" max="14851" width="14.7109375" style="10" customWidth="1"/>
    <col min="14852" max="14853" width="16.7109375" style="10" customWidth="1"/>
    <col min="14854" max="14854" width="29.28515625" style="10" customWidth="1"/>
    <col min="14855" max="14855" width="3.7109375" style="10" customWidth="1"/>
    <col min="14856" max="14856" width="6.7109375" style="10" customWidth="1"/>
    <col min="14857" max="14979" width="5.28515625" style="10" customWidth="1"/>
    <col min="14980" max="15105" width="5.28515625" style="10"/>
    <col min="15106" max="15106" width="32.7109375" style="10" customWidth="1"/>
    <col min="15107" max="15107" width="14.7109375" style="10" customWidth="1"/>
    <col min="15108" max="15109" width="16.7109375" style="10" customWidth="1"/>
    <col min="15110" max="15110" width="29.28515625" style="10" customWidth="1"/>
    <col min="15111" max="15111" width="3.7109375" style="10" customWidth="1"/>
    <col min="15112" max="15112" width="6.7109375" style="10" customWidth="1"/>
    <col min="15113" max="15235" width="5.28515625" style="10" customWidth="1"/>
    <col min="15236" max="15361" width="5.28515625" style="10"/>
    <col min="15362" max="15362" width="32.7109375" style="10" customWidth="1"/>
    <col min="15363" max="15363" width="14.7109375" style="10" customWidth="1"/>
    <col min="15364" max="15365" width="16.7109375" style="10" customWidth="1"/>
    <col min="15366" max="15366" width="29.28515625" style="10" customWidth="1"/>
    <col min="15367" max="15367" width="3.7109375" style="10" customWidth="1"/>
    <col min="15368" max="15368" width="6.7109375" style="10" customWidth="1"/>
    <col min="15369" max="15491" width="5.28515625" style="10" customWidth="1"/>
    <col min="15492" max="15617" width="5.28515625" style="10"/>
    <col min="15618" max="15618" width="32.7109375" style="10" customWidth="1"/>
    <col min="15619" max="15619" width="14.7109375" style="10" customWidth="1"/>
    <col min="15620" max="15621" width="16.7109375" style="10" customWidth="1"/>
    <col min="15622" max="15622" width="29.28515625" style="10" customWidth="1"/>
    <col min="15623" max="15623" width="3.7109375" style="10" customWidth="1"/>
    <col min="15624" max="15624" width="6.7109375" style="10" customWidth="1"/>
    <col min="15625" max="15747" width="5.28515625" style="10" customWidth="1"/>
    <col min="15748" max="15873" width="5.28515625" style="10"/>
    <col min="15874" max="15874" width="32.7109375" style="10" customWidth="1"/>
    <col min="15875" max="15875" width="14.7109375" style="10" customWidth="1"/>
    <col min="15876" max="15877" width="16.7109375" style="10" customWidth="1"/>
    <col min="15878" max="15878" width="29.28515625" style="10" customWidth="1"/>
    <col min="15879" max="15879" width="3.7109375" style="10" customWidth="1"/>
    <col min="15880" max="15880" width="6.7109375" style="10" customWidth="1"/>
    <col min="15881" max="16003" width="5.28515625" style="10" customWidth="1"/>
    <col min="16004" max="16129" width="5.28515625" style="10"/>
    <col min="16130" max="16130" width="32.7109375" style="10" customWidth="1"/>
    <col min="16131" max="16131" width="14.7109375" style="10" customWidth="1"/>
    <col min="16132" max="16133" width="16.7109375" style="10" customWidth="1"/>
    <col min="16134" max="16134" width="29.28515625" style="10" customWidth="1"/>
    <col min="16135" max="16135" width="3.7109375" style="10" customWidth="1"/>
    <col min="16136" max="16136" width="6.7109375" style="10" customWidth="1"/>
    <col min="16137" max="16259" width="5.28515625" style="10" customWidth="1"/>
    <col min="16260" max="16384" width="5.28515625" style="10"/>
  </cols>
  <sheetData>
    <row r="1" spans="1:7" ht="24.75" customHeight="1">
      <c r="A1" s="847" t="s">
        <v>2</v>
      </c>
      <c r="B1" s="866"/>
      <c r="C1" s="866"/>
      <c r="D1" s="866"/>
      <c r="E1" s="866"/>
      <c r="F1" s="867" t="s">
        <v>4</v>
      </c>
    </row>
    <row r="2" spans="1:7" ht="18.95" customHeight="1">
      <c r="A2" s="294"/>
      <c r="B2" s="293"/>
      <c r="C2" s="293"/>
      <c r="D2" s="293"/>
      <c r="E2" s="293"/>
    </row>
    <row r="3" spans="1:7" ht="18.95" customHeight="1">
      <c r="A3" s="838" t="s">
        <v>1162</v>
      </c>
      <c r="B3" s="312"/>
      <c r="C3" s="312"/>
      <c r="D3" s="312"/>
      <c r="E3" s="927" t="s">
        <v>1164</v>
      </c>
      <c r="F3" s="928"/>
    </row>
    <row r="4" spans="1:7" ht="18.75" customHeight="1">
      <c r="A4" s="838" t="s">
        <v>1163</v>
      </c>
      <c r="B4" s="313"/>
      <c r="C4" s="313"/>
      <c r="D4" s="313"/>
      <c r="E4" s="927" t="s">
        <v>1165</v>
      </c>
      <c r="F4" s="927"/>
    </row>
    <row r="5" spans="1:7" ht="18.95" customHeight="1">
      <c r="A5" s="295"/>
      <c r="B5" s="958" t="s">
        <v>1258</v>
      </c>
      <c r="C5" s="958" t="s">
        <v>1257</v>
      </c>
      <c r="D5" s="958" t="s">
        <v>1259</v>
      </c>
      <c r="E5" s="958" t="s">
        <v>181</v>
      </c>
    </row>
    <row r="6" spans="1:7" ht="27" customHeight="1">
      <c r="A6" s="807">
        <v>2020</v>
      </c>
      <c r="B6" s="776" t="s">
        <v>341</v>
      </c>
      <c r="C6" s="799" t="s">
        <v>342</v>
      </c>
      <c r="D6" s="293" t="s">
        <v>343</v>
      </c>
      <c r="E6" s="780" t="s">
        <v>347</v>
      </c>
      <c r="F6" s="13">
        <v>2020</v>
      </c>
    </row>
    <row r="7" spans="1:7" ht="13.5" customHeight="1">
      <c r="A7" s="82"/>
      <c r="B7" s="151"/>
      <c r="D7" s="817"/>
      <c r="E7" s="780"/>
      <c r="F7" s="83"/>
    </row>
    <row r="8" spans="1:7" ht="13.5" customHeight="1">
      <c r="A8" s="86"/>
      <c r="B8" s="780"/>
      <c r="C8" s="780"/>
      <c r="D8" s="780"/>
      <c r="E8" s="780"/>
      <c r="F8" s="268"/>
      <c r="G8" s="141"/>
    </row>
    <row r="9" spans="1:7" ht="8.1" customHeight="1">
      <c r="A9" s="297"/>
      <c r="B9" s="151"/>
      <c r="C9" s="151"/>
      <c r="D9" s="151"/>
      <c r="E9" s="151"/>
      <c r="F9" s="86"/>
    </row>
    <row r="10" spans="1:7" s="14" customFormat="1" ht="14.1" customHeight="1">
      <c r="A10" s="19" t="s">
        <v>16</v>
      </c>
      <c r="B10" s="298">
        <f>SUM(B11:B18)</f>
        <v>696</v>
      </c>
      <c r="C10" s="298">
        <f>SUM(C11:C18)</f>
        <v>305</v>
      </c>
      <c r="D10" s="298">
        <f>SUM(D11:D18)</f>
        <v>103</v>
      </c>
      <c r="E10" s="298">
        <f>B10+C10+D10</f>
        <v>1104</v>
      </c>
      <c r="F10" s="788" t="s">
        <v>17</v>
      </c>
    </row>
    <row r="11" spans="1:7" s="14" customFormat="1" ht="14.1" customHeight="1">
      <c r="A11" s="40" t="s">
        <v>301</v>
      </c>
      <c r="B11" s="257">
        <v>136</v>
      </c>
      <c r="C11" s="258">
        <v>60</v>
      </c>
      <c r="D11" s="258">
        <v>10</v>
      </c>
      <c r="E11" s="298">
        <f t="shared" ref="E11:E51" si="0">B11+C11+D11</f>
        <v>206</v>
      </c>
      <c r="F11" s="789" t="s">
        <v>18</v>
      </c>
    </row>
    <row r="12" spans="1:7" ht="14.1" customHeight="1">
      <c r="A12" s="40" t="s">
        <v>302</v>
      </c>
      <c r="B12" s="257">
        <v>106</v>
      </c>
      <c r="C12" s="258">
        <v>41</v>
      </c>
      <c r="D12" s="258">
        <v>4</v>
      </c>
      <c r="E12" s="298">
        <f t="shared" si="0"/>
        <v>151</v>
      </c>
      <c r="F12" s="789" t="s">
        <v>19</v>
      </c>
    </row>
    <row r="13" spans="1:7" ht="14.1" customHeight="1">
      <c r="A13" s="28" t="s">
        <v>303</v>
      </c>
      <c r="B13" s="299">
        <v>21</v>
      </c>
      <c r="C13" s="299">
        <v>20</v>
      </c>
      <c r="D13" s="299">
        <v>4</v>
      </c>
      <c r="E13" s="298">
        <f t="shared" si="0"/>
        <v>45</v>
      </c>
      <c r="F13" s="789" t="s">
        <v>20</v>
      </c>
    </row>
    <row r="14" spans="1:7" ht="14.1" customHeight="1">
      <c r="A14" s="790" t="s">
        <v>304</v>
      </c>
      <c r="B14" s="257">
        <v>52</v>
      </c>
      <c r="C14" s="258">
        <v>42</v>
      </c>
      <c r="D14" s="258">
        <v>38</v>
      </c>
      <c r="E14" s="298">
        <f t="shared" si="0"/>
        <v>132</v>
      </c>
      <c r="F14" s="789" t="s">
        <v>21</v>
      </c>
    </row>
    <row r="15" spans="1:7" ht="14.1" customHeight="1">
      <c r="A15" s="790" t="s">
        <v>1058</v>
      </c>
      <c r="B15" s="257">
        <v>36</v>
      </c>
      <c r="C15" s="258">
        <v>13</v>
      </c>
      <c r="D15" s="258">
        <v>8</v>
      </c>
      <c r="E15" s="298">
        <f t="shared" si="0"/>
        <v>57</v>
      </c>
      <c r="F15" s="789" t="s">
        <v>23</v>
      </c>
    </row>
    <row r="16" spans="1:7" ht="14.1" customHeight="1">
      <c r="A16" s="790" t="s">
        <v>305</v>
      </c>
      <c r="B16" s="257">
        <v>73</v>
      </c>
      <c r="C16" s="258">
        <v>39</v>
      </c>
      <c r="D16" s="258">
        <v>9</v>
      </c>
      <c r="E16" s="298">
        <f t="shared" si="0"/>
        <v>121</v>
      </c>
      <c r="F16" s="789" t="s">
        <v>25</v>
      </c>
    </row>
    <row r="17" spans="1:6" ht="14.1" customHeight="1">
      <c r="A17" s="790" t="s">
        <v>1059</v>
      </c>
      <c r="B17" s="299">
        <v>151</v>
      </c>
      <c r="C17" s="299">
        <v>62</v>
      </c>
      <c r="D17" s="299">
        <v>18</v>
      </c>
      <c r="E17" s="298">
        <f t="shared" si="0"/>
        <v>231</v>
      </c>
      <c r="F17" s="789" t="s">
        <v>27</v>
      </c>
    </row>
    <row r="18" spans="1:6" ht="14.1" customHeight="1">
      <c r="A18" s="790" t="s">
        <v>1060</v>
      </c>
      <c r="B18" s="257">
        <v>121</v>
      </c>
      <c r="C18" s="258">
        <v>28</v>
      </c>
      <c r="D18" s="258">
        <v>12</v>
      </c>
      <c r="E18" s="298">
        <f t="shared" si="0"/>
        <v>161</v>
      </c>
      <c r="F18" s="789" t="s">
        <v>29</v>
      </c>
    </row>
    <row r="19" spans="1:6" ht="14.1" customHeight="1">
      <c r="A19" s="30" t="s">
        <v>30</v>
      </c>
      <c r="B19" s="300">
        <f>SUM(B20:B27)</f>
        <v>498</v>
      </c>
      <c r="C19" s="300">
        <f>SUM(C20:C27)</f>
        <v>225</v>
      </c>
      <c r="D19" s="300">
        <f>SUM(D20:D27)</f>
        <v>156</v>
      </c>
      <c r="E19" s="298">
        <f t="shared" si="0"/>
        <v>879</v>
      </c>
      <c r="F19" s="791" t="s">
        <v>31</v>
      </c>
    </row>
    <row r="20" spans="1:6" ht="14.1" customHeight="1">
      <c r="A20" s="40" t="s">
        <v>32</v>
      </c>
      <c r="B20" s="257">
        <v>36</v>
      </c>
      <c r="C20" s="258">
        <v>27</v>
      </c>
      <c r="D20" s="258">
        <v>25</v>
      </c>
      <c r="E20" s="298">
        <f t="shared" si="0"/>
        <v>88</v>
      </c>
      <c r="F20" s="792" t="s">
        <v>33</v>
      </c>
    </row>
    <row r="21" spans="1:6" ht="14.1" customHeight="1">
      <c r="A21" s="40" t="s">
        <v>34</v>
      </c>
      <c r="B21" s="257">
        <v>75</v>
      </c>
      <c r="C21" s="258">
        <v>45</v>
      </c>
      <c r="D21" s="258">
        <v>22</v>
      </c>
      <c r="E21" s="298">
        <f t="shared" si="0"/>
        <v>142</v>
      </c>
      <c r="F21" s="792" t="s">
        <v>35</v>
      </c>
    </row>
    <row r="22" spans="1:6" ht="14.1" customHeight="1">
      <c r="A22" s="40" t="s">
        <v>36</v>
      </c>
      <c r="B22" s="257">
        <v>62</v>
      </c>
      <c r="C22" s="258">
        <v>32</v>
      </c>
      <c r="D22" s="258">
        <v>9</v>
      </c>
      <c r="E22" s="298">
        <f t="shared" si="0"/>
        <v>103</v>
      </c>
      <c r="F22" s="792" t="s">
        <v>37</v>
      </c>
    </row>
    <row r="23" spans="1:6" ht="14.1" customHeight="1">
      <c r="A23" s="40" t="s">
        <v>38</v>
      </c>
      <c r="B23" s="299">
        <v>54</v>
      </c>
      <c r="C23" s="299">
        <v>17</v>
      </c>
      <c r="D23" s="299">
        <v>7</v>
      </c>
      <c r="E23" s="298">
        <f t="shared" si="0"/>
        <v>78</v>
      </c>
      <c r="F23" s="789" t="s">
        <v>39</v>
      </c>
    </row>
    <row r="24" spans="1:6" ht="14.1" customHeight="1">
      <c r="A24" s="40" t="s">
        <v>40</v>
      </c>
      <c r="B24" s="257">
        <v>43</v>
      </c>
      <c r="C24" s="258">
        <v>15</v>
      </c>
      <c r="D24" s="258">
        <v>11</v>
      </c>
      <c r="E24" s="298">
        <f t="shared" si="0"/>
        <v>69</v>
      </c>
      <c r="F24" s="792" t="s">
        <v>41</v>
      </c>
    </row>
    <row r="25" spans="1:6" ht="14.1" customHeight="1">
      <c r="A25" s="40" t="s">
        <v>42</v>
      </c>
      <c r="B25" s="257">
        <v>60</v>
      </c>
      <c r="C25" s="258">
        <v>36</v>
      </c>
      <c r="D25" s="258">
        <v>57</v>
      </c>
      <c r="E25" s="298">
        <f t="shared" si="0"/>
        <v>153</v>
      </c>
      <c r="F25" s="792" t="s">
        <v>43</v>
      </c>
    </row>
    <row r="26" spans="1:6" ht="14.1" customHeight="1">
      <c r="A26" s="40" t="s">
        <v>44</v>
      </c>
      <c r="B26" s="257">
        <v>121</v>
      </c>
      <c r="C26" s="258">
        <v>39</v>
      </c>
      <c r="D26" s="258">
        <v>20</v>
      </c>
      <c r="E26" s="298">
        <f t="shared" si="0"/>
        <v>180</v>
      </c>
      <c r="F26" s="792" t="s">
        <v>45</v>
      </c>
    </row>
    <row r="27" spans="1:6" ht="14.1" customHeight="1">
      <c r="A27" s="40" t="s">
        <v>46</v>
      </c>
      <c r="B27" s="257">
        <v>47</v>
      </c>
      <c r="C27" s="258">
        <v>14</v>
      </c>
      <c r="D27" s="258">
        <v>5</v>
      </c>
      <c r="E27" s="298">
        <f t="shared" si="0"/>
        <v>66</v>
      </c>
      <c r="F27" s="792" t="s">
        <v>47</v>
      </c>
    </row>
    <row r="28" spans="1:6" ht="14.1" customHeight="1">
      <c r="A28" s="19" t="s">
        <v>48</v>
      </c>
      <c r="B28" s="300">
        <f>SUM(B29:B37)</f>
        <v>832</v>
      </c>
      <c r="C28" s="300">
        <f>SUM(C29:C37)</f>
        <v>465</v>
      </c>
      <c r="D28" s="300">
        <f>SUM(D29:D37)</f>
        <v>346</v>
      </c>
      <c r="E28" s="298">
        <f t="shared" si="0"/>
        <v>1643</v>
      </c>
      <c r="F28" s="788" t="s">
        <v>49</v>
      </c>
    </row>
    <row r="29" spans="1:6" ht="14.1" customHeight="1">
      <c r="A29" s="793" t="s">
        <v>310</v>
      </c>
      <c r="B29" s="257">
        <v>96</v>
      </c>
      <c r="C29" s="258">
        <v>33</v>
      </c>
      <c r="D29" s="258">
        <v>25</v>
      </c>
      <c r="E29" s="298">
        <f t="shared" si="0"/>
        <v>154</v>
      </c>
      <c r="F29" s="789" t="s">
        <v>50</v>
      </c>
    </row>
    <row r="30" spans="1:6" s="14" customFormat="1" ht="14.1" customHeight="1">
      <c r="A30" s="36" t="s">
        <v>311</v>
      </c>
      <c r="B30" s="257">
        <v>58</v>
      </c>
      <c r="C30" s="258">
        <v>40</v>
      </c>
      <c r="D30" s="258">
        <v>26</v>
      </c>
      <c r="E30" s="298">
        <f t="shared" si="0"/>
        <v>124</v>
      </c>
      <c r="F30" s="789" t="s">
        <v>51</v>
      </c>
    </row>
    <row r="31" spans="1:6" ht="14.1" customHeight="1">
      <c r="A31" s="794" t="s">
        <v>312</v>
      </c>
      <c r="B31" s="257">
        <v>94</v>
      </c>
      <c r="C31" s="258">
        <v>65</v>
      </c>
      <c r="D31" s="258">
        <v>76</v>
      </c>
      <c r="E31" s="298">
        <f t="shared" si="0"/>
        <v>235</v>
      </c>
      <c r="F31" s="789" t="s">
        <v>52</v>
      </c>
    </row>
    <row r="32" spans="1:6" ht="14.1" customHeight="1">
      <c r="A32" s="40" t="s">
        <v>313</v>
      </c>
      <c r="B32" s="257">
        <v>61</v>
      </c>
      <c r="C32" s="258">
        <v>37</v>
      </c>
      <c r="D32" s="258">
        <v>26</v>
      </c>
      <c r="E32" s="298">
        <f t="shared" si="0"/>
        <v>124</v>
      </c>
      <c r="F32" s="789" t="s">
        <v>53</v>
      </c>
    </row>
    <row r="33" spans="1:6" ht="14.1" customHeight="1">
      <c r="A33" s="36" t="s">
        <v>309</v>
      </c>
      <c r="B33" s="299">
        <v>129</v>
      </c>
      <c r="C33" s="299">
        <v>73</v>
      </c>
      <c r="D33" s="299">
        <v>103</v>
      </c>
      <c r="E33" s="298">
        <f t="shared" si="0"/>
        <v>305</v>
      </c>
      <c r="F33" s="789" t="s">
        <v>54</v>
      </c>
    </row>
    <row r="34" spans="1:6" ht="14.1" customHeight="1">
      <c r="A34" s="795" t="s">
        <v>317</v>
      </c>
      <c r="B34" s="257">
        <v>56</v>
      </c>
      <c r="C34" s="258">
        <v>47</v>
      </c>
      <c r="D34" s="258">
        <v>8</v>
      </c>
      <c r="E34" s="298">
        <f t="shared" si="0"/>
        <v>111</v>
      </c>
      <c r="F34" s="789" t="s">
        <v>55</v>
      </c>
    </row>
    <row r="35" spans="1:6" ht="14.1" customHeight="1">
      <c r="A35" s="40" t="s">
        <v>314</v>
      </c>
      <c r="B35" s="257">
        <v>82</v>
      </c>
      <c r="C35" s="258">
        <v>39</v>
      </c>
      <c r="D35" s="258">
        <v>4</v>
      </c>
      <c r="E35" s="298">
        <f t="shared" si="0"/>
        <v>125</v>
      </c>
      <c r="F35" s="789" t="s">
        <v>57</v>
      </c>
    </row>
    <row r="36" spans="1:6" ht="14.1" customHeight="1">
      <c r="A36" s="40" t="s">
        <v>315</v>
      </c>
      <c r="B36" s="257">
        <v>119</v>
      </c>
      <c r="C36" s="258">
        <v>55</v>
      </c>
      <c r="D36" s="258">
        <v>29</v>
      </c>
      <c r="E36" s="298">
        <f t="shared" si="0"/>
        <v>203</v>
      </c>
      <c r="F36" s="789" t="s">
        <v>59</v>
      </c>
    </row>
    <row r="37" spans="1:6" ht="14.1" customHeight="1">
      <c r="A37" s="40" t="s">
        <v>316</v>
      </c>
      <c r="B37" s="299">
        <v>137</v>
      </c>
      <c r="C37" s="299">
        <v>76</v>
      </c>
      <c r="D37" s="299">
        <v>49</v>
      </c>
      <c r="E37" s="298">
        <f t="shared" si="0"/>
        <v>262</v>
      </c>
      <c r="F37" s="789" t="s">
        <v>61</v>
      </c>
    </row>
    <row r="38" spans="1:6" s="14" customFormat="1" ht="14.1" customHeight="1">
      <c r="A38" s="37" t="s">
        <v>62</v>
      </c>
      <c r="B38" s="300">
        <f>SUM(B39:B45)</f>
        <v>562</v>
      </c>
      <c r="C38" s="300">
        <f>SUM(C39:C45)</f>
        <v>294</v>
      </c>
      <c r="D38" s="300">
        <f>SUM(D39:D45)</f>
        <v>329</v>
      </c>
      <c r="E38" s="298">
        <f t="shared" si="0"/>
        <v>1185</v>
      </c>
      <c r="F38" s="788" t="s">
        <v>63</v>
      </c>
    </row>
    <row r="39" spans="1:6" s="14" customFormat="1" ht="14.1" customHeight="1">
      <c r="A39" s="793" t="s">
        <v>64</v>
      </c>
      <c r="B39" s="257">
        <v>179</v>
      </c>
      <c r="C39" s="258">
        <v>55</v>
      </c>
      <c r="D39" s="258">
        <v>80</v>
      </c>
      <c r="E39" s="298">
        <f t="shared" si="0"/>
        <v>314</v>
      </c>
      <c r="F39" s="792" t="s">
        <v>65</v>
      </c>
    </row>
    <row r="40" spans="1:6" ht="14.1" customHeight="1">
      <c r="A40" s="793" t="s">
        <v>66</v>
      </c>
      <c r="B40" s="257">
        <v>60</v>
      </c>
      <c r="C40" s="258">
        <v>33</v>
      </c>
      <c r="D40" s="258">
        <v>73</v>
      </c>
      <c r="E40" s="298">
        <f t="shared" si="0"/>
        <v>166</v>
      </c>
      <c r="F40" s="789" t="s">
        <v>67</v>
      </c>
    </row>
    <row r="41" spans="1:6" s="14" customFormat="1" ht="14.1" customHeight="1">
      <c r="A41" s="793" t="s">
        <v>68</v>
      </c>
      <c r="B41" s="257">
        <v>41</v>
      </c>
      <c r="C41" s="258">
        <v>43</v>
      </c>
      <c r="D41" s="258">
        <v>37</v>
      </c>
      <c r="E41" s="298">
        <f t="shared" si="0"/>
        <v>121</v>
      </c>
      <c r="F41" s="789" t="s">
        <v>69</v>
      </c>
    </row>
    <row r="42" spans="1:6" s="14" customFormat="1" ht="14.1" customHeight="1">
      <c r="A42" s="793" t="s">
        <v>70</v>
      </c>
      <c r="B42" s="299">
        <v>52</v>
      </c>
      <c r="C42" s="299">
        <v>57</v>
      </c>
      <c r="D42" s="299">
        <v>61</v>
      </c>
      <c r="E42" s="298">
        <f t="shared" si="0"/>
        <v>170</v>
      </c>
      <c r="F42" s="789" t="s">
        <v>71</v>
      </c>
    </row>
    <row r="43" spans="1:6" ht="14.1" customHeight="1">
      <c r="A43" s="793" t="s">
        <v>72</v>
      </c>
      <c r="B43" s="257">
        <v>98</v>
      </c>
      <c r="C43" s="258">
        <v>56</v>
      </c>
      <c r="D43" s="258">
        <v>35</v>
      </c>
      <c r="E43" s="298">
        <f t="shared" si="0"/>
        <v>189</v>
      </c>
      <c r="F43" s="792" t="s">
        <v>73</v>
      </c>
    </row>
    <row r="44" spans="1:6" ht="14.1" customHeight="1">
      <c r="A44" s="793" t="s">
        <v>74</v>
      </c>
      <c r="B44" s="257">
        <v>62</v>
      </c>
      <c r="C44" s="258">
        <v>19</v>
      </c>
      <c r="D44" s="258">
        <v>9</v>
      </c>
      <c r="E44" s="298">
        <f t="shared" si="0"/>
        <v>90</v>
      </c>
      <c r="F44" s="792" t="s">
        <v>75</v>
      </c>
    </row>
    <row r="45" spans="1:6" ht="14.1" customHeight="1">
      <c r="A45" s="793" t="s">
        <v>76</v>
      </c>
      <c r="B45" s="257">
        <v>70</v>
      </c>
      <c r="C45" s="258">
        <v>31</v>
      </c>
      <c r="D45" s="258">
        <v>34</v>
      </c>
      <c r="E45" s="298">
        <f t="shared" si="0"/>
        <v>135</v>
      </c>
      <c r="F45" s="789" t="s">
        <v>77</v>
      </c>
    </row>
    <row r="46" spans="1:6" ht="14.1" customHeight="1">
      <c r="A46" s="39" t="s">
        <v>78</v>
      </c>
      <c r="B46" s="300">
        <f>SUM(B47:B51)</f>
        <v>483</v>
      </c>
      <c r="C46" s="300">
        <f>SUM(C47:C51)</f>
        <v>158</v>
      </c>
      <c r="D46" s="300">
        <f>SUM(D47:D51)</f>
        <v>218</v>
      </c>
      <c r="E46" s="298">
        <f t="shared" si="0"/>
        <v>859</v>
      </c>
      <c r="F46" s="788" t="s">
        <v>79</v>
      </c>
    </row>
    <row r="47" spans="1:6" ht="14.1" customHeight="1">
      <c r="A47" s="40" t="s">
        <v>80</v>
      </c>
      <c r="B47" s="257">
        <v>152</v>
      </c>
      <c r="C47" s="258">
        <v>49</v>
      </c>
      <c r="D47" s="258">
        <v>43</v>
      </c>
      <c r="E47" s="298">
        <f t="shared" si="0"/>
        <v>244</v>
      </c>
      <c r="F47" s="789" t="s">
        <v>81</v>
      </c>
    </row>
    <row r="48" spans="1:6" ht="14.1" customHeight="1">
      <c r="A48" s="793" t="s">
        <v>82</v>
      </c>
      <c r="B48" s="257">
        <v>81</v>
      </c>
      <c r="C48" s="258">
        <v>32</v>
      </c>
      <c r="D48" s="258">
        <v>53</v>
      </c>
      <c r="E48" s="298">
        <f t="shared" si="0"/>
        <v>166</v>
      </c>
      <c r="F48" s="789" t="s">
        <v>83</v>
      </c>
    </row>
    <row r="49" spans="1:7" ht="14.1" customHeight="1">
      <c r="A49" s="793" t="s">
        <v>84</v>
      </c>
      <c r="B49" s="299">
        <v>105</v>
      </c>
      <c r="C49" s="299">
        <v>21</v>
      </c>
      <c r="D49" s="299">
        <v>2</v>
      </c>
      <c r="E49" s="298">
        <f t="shared" si="0"/>
        <v>128</v>
      </c>
      <c r="F49" s="789" t="s">
        <v>85</v>
      </c>
    </row>
    <row r="50" spans="1:7" ht="14.1" customHeight="1">
      <c r="A50" s="793" t="s">
        <v>86</v>
      </c>
      <c r="B50" s="257">
        <v>78</v>
      </c>
      <c r="C50" s="258">
        <v>28</v>
      </c>
      <c r="D50" s="258">
        <v>55</v>
      </c>
      <c r="E50" s="298">
        <f t="shared" si="0"/>
        <v>161</v>
      </c>
      <c r="F50" s="789" t="s">
        <v>87</v>
      </c>
    </row>
    <row r="51" spans="1:7" ht="14.1" customHeight="1">
      <c r="A51" s="793" t="s">
        <v>88</v>
      </c>
      <c r="B51" s="257">
        <v>67</v>
      </c>
      <c r="C51" s="258">
        <v>28</v>
      </c>
      <c r="D51" s="258">
        <v>65</v>
      </c>
      <c r="E51" s="298">
        <f t="shared" si="0"/>
        <v>160</v>
      </c>
      <c r="F51" s="792" t="s">
        <v>89</v>
      </c>
    </row>
    <row r="52" spans="1:7" ht="14.1" customHeight="1">
      <c r="A52" s="301"/>
      <c r="B52" s="257"/>
      <c r="C52" s="258"/>
      <c r="D52" s="258"/>
      <c r="E52" s="258"/>
      <c r="F52" s="97"/>
    </row>
    <row r="53" spans="1:7" s="14" customFormat="1" ht="14.1" customHeight="1">
      <c r="A53" s="301"/>
      <c r="B53" s="257"/>
      <c r="C53" s="258"/>
      <c r="D53" s="258"/>
      <c r="E53" s="258"/>
      <c r="F53" s="97"/>
    </row>
    <row r="54" spans="1:7" ht="14.1" customHeight="1">
      <c r="A54" s="301"/>
      <c r="B54" s="257"/>
      <c r="C54" s="258"/>
      <c r="D54" s="258"/>
      <c r="E54" s="258"/>
      <c r="F54" s="97"/>
    </row>
    <row r="55" spans="1:7" ht="14.1" customHeight="1">
      <c r="A55" s="301"/>
      <c r="B55" s="257"/>
      <c r="C55" s="258"/>
      <c r="D55" s="258"/>
      <c r="E55" s="258"/>
      <c r="F55" s="97"/>
    </row>
    <row r="56" spans="1:7" ht="14.1" customHeight="1">
      <c r="A56" s="301"/>
      <c r="B56" s="257"/>
      <c r="C56" s="258"/>
      <c r="D56" s="258"/>
      <c r="E56" s="258"/>
      <c r="F56" s="97"/>
    </row>
    <row r="57" spans="1:7" ht="12.75" customHeight="1">
      <c r="A57" s="5"/>
    </row>
    <row r="58" spans="1:7" ht="12.75" customHeight="1">
      <c r="A58" s="302"/>
      <c r="B58" s="303"/>
      <c r="C58" s="303"/>
      <c r="D58" s="303"/>
      <c r="E58" s="303"/>
    </row>
    <row r="59" spans="1:7" s="5" customFormat="1" ht="12.75" customHeight="1">
      <c r="B59" s="6"/>
      <c r="C59" s="6"/>
      <c r="D59" s="6"/>
      <c r="E59" s="6"/>
    </row>
    <row r="60" spans="1:7" ht="12.75" customHeight="1">
      <c r="B60" s="6"/>
      <c r="C60" s="6"/>
      <c r="D60" s="6"/>
      <c r="E60" s="6"/>
      <c r="F60" s="5"/>
      <c r="G60" s="5"/>
    </row>
    <row r="61" spans="1:7" ht="12.75" customHeight="1">
      <c r="A61" s="304"/>
      <c r="B61" s="303"/>
      <c r="C61" s="303"/>
      <c r="D61" s="303"/>
      <c r="E61" s="303"/>
    </row>
    <row r="62" spans="1:7">
      <c r="A62" s="305"/>
      <c r="B62" s="303"/>
      <c r="C62" s="303"/>
      <c r="D62" s="303"/>
      <c r="E62" s="303"/>
    </row>
    <row r="63" spans="1:7" ht="14.25">
      <c r="A63" s="304"/>
      <c r="B63" s="303"/>
      <c r="C63" s="303"/>
      <c r="D63" s="303"/>
      <c r="E63" s="303"/>
    </row>
    <row r="64" spans="1:7">
      <c r="A64" s="306"/>
      <c r="B64" s="303"/>
      <c r="C64" s="303"/>
      <c r="D64" s="303"/>
      <c r="E64" s="303"/>
    </row>
    <row r="65" spans="1:6">
      <c r="A65" s="306"/>
      <c r="B65" s="303"/>
      <c r="C65" s="303"/>
      <c r="D65" s="303"/>
      <c r="E65" s="303"/>
    </row>
    <row r="66" spans="1:6" ht="22.5">
      <c r="A66" s="847" t="s">
        <v>2</v>
      </c>
      <c r="B66" s="866"/>
      <c r="C66" s="866"/>
      <c r="D66" s="866"/>
      <c r="E66" s="866"/>
      <c r="F66" s="867" t="s">
        <v>4</v>
      </c>
    </row>
    <row r="67" spans="1:6">
      <c r="A67" s="294"/>
      <c r="B67" s="293"/>
      <c r="C67" s="293"/>
      <c r="D67" s="293"/>
      <c r="E67" s="293"/>
    </row>
    <row r="68" spans="1:6" ht="16.5">
      <c r="A68" s="838" t="s">
        <v>1166</v>
      </c>
      <c r="B68" s="312"/>
      <c r="C68" s="312"/>
      <c r="D68" s="312"/>
      <c r="E68" s="927" t="s">
        <v>1164</v>
      </c>
      <c r="F68" s="928"/>
    </row>
    <row r="69" spans="1:6" ht="30.75" customHeight="1">
      <c r="A69" s="838" t="s">
        <v>1167</v>
      </c>
      <c r="B69" s="313"/>
      <c r="C69" s="313"/>
      <c r="D69" s="313"/>
      <c r="E69" s="927" t="s">
        <v>1168</v>
      </c>
      <c r="F69" s="927"/>
    </row>
    <row r="70" spans="1:6" ht="24" customHeight="1">
      <c r="A70" s="295"/>
      <c r="B70" s="958" t="s">
        <v>1258</v>
      </c>
      <c r="C70" s="958" t="s">
        <v>1257</v>
      </c>
      <c r="D70" s="958" t="s">
        <v>1259</v>
      </c>
      <c r="E70" s="958" t="s">
        <v>181</v>
      </c>
    </row>
    <row r="71" spans="1:6" ht="25.5">
      <c r="A71" s="807">
        <v>2020</v>
      </c>
      <c r="B71" s="776" t="s">
        <v>341</v>
      </c>
      <c r="C71" s="799" t="s">
        <v>342</v>
      </c>
      <c r="D71" s="293" t="s">
        <v>343</v>
      </c>
      <c r="E71" s="806" t="s">
        <v>347</v>
      </c>
      <c r="F71" s="13">
        <v>2020</v>
      </c>
    </row>
    <row r="72" spans="1:6">
      <c r="A72" s="82"/>
      <c r="B72" s="151"/>
      <c r="D72" s="140"/>
      <c r="E72" s="780"/>
      <c r="F72" s="83"/>
    </row>
    <row r="73" spans="1:6">
      <c r="A73" s="86"/>
      <c r="B73" s="780"/>
      <c r="C73" s="780"/>
      <c r="D73" s="780"/>
      <c r="E73" s="780"/>
      <c r="F73" s="86"/>
    </row>
    <row r="74" spans="1:6">
      <c r="A74" s="297"/>
      <c r="B74" s="151"/>
      <c r="C74" s="151"/>
      <c r="D74" s="151"/>
      <c r="E74" s="151"/>
      <c r="F74" s="86"/>
    </row>
    <row r="75" spans="1:6" ht="14.25">
      <c r="A75" s="47" t="s">
        <v>90</v>
      </c>
      <c r="B75" s="298">
        <f>SUM(B76:B84)</f>
        <v>588</v>
      </c>
      <c r="C75" s="298">
        <f>SUM(C76:C84)</f>
        <v>169</v>
      </c>
      <c r="D75" s="298">
        <f>SUM(D76:D84)</f>
        <v>353</v>
      </c>
      <c r="E75" s="300">
        <f t="shared" ref="E75:E119" si="1">B75+C75+D75</f>
        <v>1110</v>
      </c>
      <c r="F75" s="49" t="s">
        <v>91</v>
      </c>
    </row>
    <row r="76" spans="1:6" ht="15">
      <c r="A76" s="50" t="s">
        <v>92</v>
      </c>
      <c r="B76" s="257">
        <v>34</v>
      </c>
      <c r="C76" s="258">
        <v>19</v>
      </c>
      <c r="D76" s="258">
        <v>43</v>
      </c>
      <c r="E76" s="300">
        <f t="shared" si="1"/>
        <v>96</v>
      </c>
      <c r="F76" s="51" t="s">
        <v>93</v>
      </c>
    </row>
    <row r="77" spans="1:6" ht="15">
      <c r="A77" s="50" t="s">
        <v>94</v>
      </c>
      <c r="B77" s="257">
        <v>47</v>
      </c>
      <c r="C77" s="258">
        <v>23</v>
      </c>
      <c r="D77" s="258">
        <v>32</v>
      </c>
      <c r="E77" s="300">
        <f t="shared" si="1"/>
        <v>102</v>
      </c>
      <c r="F77" s="51" t="s">
        <v>95</v>
      </c>
    </row>
    <row r="78" spans="1:6" ht="15">
      <c r="A78" s="52" t="s">
        <v>96</v>
      </c>
      <c r="B78" s="257">
        <v>174</v>
      </c>
      <c r="C78" s="258">
        <v>30</v>
      </c>
      <c r="D78" s="258">
        <v>127</v>
      </c>
      <c r="E78" s="300">
        <f t="shared" si="1"/>
        <v>331</v>
      </c>
      <c r="F78" s="51" t="s">
        <v>97</v>
      </c>
    </row>
    <row r="79" spans="1:6" ht="15">
      <c r="A79" s="50" t="s">
        <v>98</v>
      </c>
      <c r="B79" s="257">
        <v>73</v>
      </c>
      <c r="C79" s="258">
        <v>31</v>
      </c>
      <c r="D79" s="258">
        <v>59</v>
      </c>
      <c r="E79" s="300">
        <f t="shared" si="1"/>
        <v>163</v>
      </c>
      <c r="F79" s="51" t="s">
        <v>99</v>
      </c>
    </row>
    <row r="80" spans="1:6" ht="15">
      <c r="A80" s="50" t="s">
        <v>100</v>
      </c>
      <c r="B80" s="257">
        <v>23</v>
      </c>
      <c r="C80" s="258">
        <v>10</v>
      </c>
      <c r="D80" s="258">
        <v>7</v>
      </c>
      <c r="E80" s="300">
        <f t="shared" si="1"/>
        <v>40</v>
      </c>
      <c r="F80" s="51" t="s">
        <v>101</v>
      </c>
    </row>
    <row r="81" spans="1:6" ht="15">
      <c r="A81" s="50" t="s">
        <v>102</v>
      </c>
      <c r="B81" s="257">
        <v>26</v>
      </c>
      <c r="C81" s="258">
        <v>2</v>
      </c>
      <c r="D81" s="258">
        <v>20</v>
      </c>
      <c r="E81" s="300">
        <f t="shared" si="1"/>
        <v>48</v>
      </c>
      <c r="F81" s="51" t="s">
        <v>103</v>
      </c>
    </row>
    <row r="82" spans="1:6" ht="15">
      <c r="A82" s="50" t="s">
        <v>104</v>
      </c>
      <c r="B82" s="257">
        <v>41</v>
      </c>
      <c r="C82" s="258">
        <v>5</v>
      </c>
      <c r="D82" s="258"/>
      <c r="E82" s="300">
        <f t="shared" si="1"/>
        <v>46</v>
      </c>
      <c r="F82" s="51" t="s">
        <v>105</v>
      </c>
    </row>
    <row r="83" spans="1:6" ht="15">
      <c r="A83" s="50" t="s">
        <v>106</v>
      </c>
      <c r="B83" s="257">
        <v>102</v>
      </c>
      <c r="C83" s="258">
        <v>32</v>
      </c>
      <c r="D83" s="258">
        <v>54</v>
      </c>
      <c r="E83" s="300">
        <f t="shared" si="1"/>
        <v>188</v>
      </c>
      <c r="F83" s="51" t="s">
        <v>107</v>
      </c>
    </row>
    <row r="84" spans="1:6" ht="15">
      <c r="A84" s="50" t="s">
        <v>108</v>
      </c>
      <c r="B84" s="257">
        <v>68</v>
      </c>
      <c r="C84" s="258">
        <v>17</v>
      </c>
      <c r="D84" s="258">
        <v>11</v>
      </c>
      <c r="E84" s="300">
        <f t="shared" si="1"/>
        <v>96</v>
      </c>
      <c r="F84" s="51" t="s">
        <v>109</v>
      </c>
    </row>
    <row r="85" spans="1:6" ht="14.25">
      <c r="A85" s="53" t="s">
        <v>110</v>
      </c>
      <c r="B85" s="300">
        <f>SUM(B86:B93)</f>
        <v>771</v>
      </c>
      <c r="C85" s="300">
        <f>SUM(C86:C93)</f>
        <v>361</v>
      </c>
      <c r="D85" s="300">
        <f>SUM(D86:D93)</f>
        <v>275</v>
      </c>
      <c r="E85" s="300">
        <f t="shared" si="1"/>
        <v>1407</v>
      </c>
      <c r="F85" s="54" t="s">
        <v>111</v>
      </c>
    </row>
    <row r="86" spans="1:6" ht="15">
      <c r="A86" s="50" t="s">
        <v>112</v>
      </c>
      <c r="B86" s="257">
        <v>118</v>
      </c>
      <c r="C86" s="258">
        <v>45</v>
      </c>
      <c r="D86" s="258">
        <v>29</v>
      </c>
      <c r="E86" s="300">
        <f t="shared" si="1"/>
        <v>192</v>
      </c>
      <c r="F86" s="51" t="s">
        <v>113</v>
      </c>
    </row>
    <row r="87" spans="1:6" ht="15">
      <c r="A87" s="50" t="s">
        <v>114</v>
      </c>
      <c r="B87" s="257">
        <v>109</v>
      </c>
      <c r="C87" s="258">
        <v>58</v>
      </c>
      <c r="D87" s="258">
        <v>21</v>
      </c>
      <c r="E87" s="300">
        <f t="shared" si="1"/>
        <v>188</v>
      </c>
      <c r="F87" s="51" t="s">
        <v>115</v>
      </c>
    </row>
    <row r="88" spans="1:6" ht="15">
      <c r="A88" s="50" t="s">
        <v>116</v>
      </c>
      <c r="B88" s="299">
        <v>105</v>
      </c>
      <c r="C88" s="299">
        <v>37</v>
      </c>
      <c r="D88" s="299">
        <v>6</v>
      </c>
      <c r="E88" s="300">
        <f t="shared" si="1"/>
        <v>148</v>
      </c>
      <c r="F88" s="51" t="s">
        <v>117</v>
      </c>
    </row>
    <row r="89" spans="1:6" ht="15">
      <c r="A89" s="50" t="s">
        <v>118</v>
      </c>
      <c r="B89" s="257">
        <v>130</v>
      </c>
      <c r="C89" s="258">
        <v>32</v>
      </c>
      <c r="D89" s="258">
        <v>33</v>
      </c>
      <c r="E89" s="300">
        <f t="shared" si="1"/>
        <v>195</v>
      </c>
      <c r="F89" s="51" t="s">
        <v>119</v>
      </c>
    </row>
    <row r="90" spans="1:6" ht="15">
      <c r="A90" s="50" t="s">
        <v>120</v>
      </c>
      <c r="B90" s="257">
        <v>106</v>
      </c>
      <c r="C90" s="258">
        <v>104</v>
      </c>
      <c r="D90" s="258">
        <v>97</v>
      </c>
      <c r="E90" s="300">
        <f t="shared" si="1"/>
        <v>307</v>
      </c>
      <c r="F90" s="51" t="s">
        <v>121</v>
      </c>
    </row>
    <row r="91" spans="1:6" ht="15">
      <c r="A91" s="50" t="s">
        <v>122</v>
      </c>
      <c r="B91" s="257">
        <v>67</v>
      </c>
      <c r="C91" s="258">
        <v>28</v>
      </c>
      <c r="D91" s="258">
        <v>20</v>
      </c>
      <c r="E91" s="300">
        <f t="shared" si="1"/>
        <v>115</v>
      </c>
      <c r="F91" s="51" t="s">
        <v>123</v>
      </c>
    </row>
    <row r="92" spans="1:6" ht="15">
      <c r="A92" s="50" t="s">
        <v>124</v>
      </c>
      <c r="B92" s="257">
        <v>94</v>
      </c>
      <c r="C92" s="258">
        <v>36</v>
      </c>
      <c r="D92" s="258">
        <v>60</v>
      </c>
      <c r="E92" s="300">
        <f t="shared" si="1"/>
        <v>190</v>
      </c>
      <c r="F92" s="51" t="s">
        <v>1094</v>
      </c>
    </row>
    <row r="93" spans="1:6" ht="15">
      <c r="A93" s="50" t="s">
        <v>126</v>
      </c>
      <c r="B93" s="299">
        <v>42</v>
      </c>
      <c r="C93" s="299">
        <v>21</v>
      </c>
      <c r="D93" s="299">
        <v>9</v>
      </c>
      <c r="E93" s="300">
        <f t="shared" si="1"/>
        <v>72</v>
      </c>
      <c r="F93" s="51" t="s">
        <v>127</v>
      </c>
    </row>
    <row r="94" spans="1:6" ht="14.25">
      <c r="A94" s="55" t="s">
        <v>128</v>
      </c>
      <c r="B94" s="300">
        <f>SUM(B95:B99)</f>
        <v>387</v>
      </c>
      <c r="C94" s="300">
        <f>SUM(C95:C99)</f>
        <v>181</v>
      </c>
      <c r="D94" s="300">
        <f>SUM(D95:D99)</f>
        <v>127</v>
      </c>
      <c r="E94" s="300">
        <f t="shared" si="1"/>
        <v>695</v>
      </c>
      <c r="F94" s="56" t="s">
        <v>129</v>
      </c>
    </row>
    <row r="95" spans="1:6" ht="15">
      <c r="A95" s="50" t="s">
        <v>130</v>
      </c>
      <c r="B95" s="257">
        <v>83</v>
      </c>
      <c r="C95" s="258">
        <v>53</v>
      </c>
      <c r="D95" s="258">
        <v>58</v>
      </c>
      <c r="E95" s="300">
        <f t="shared" si="1"/>
        <v>194</v>
      </c>
      <c r="F95" s="51" t="s">
        <v>131</v>
      </c>
    </row>
    <row r="96" spans="1:6" ht="15">
      <c r="A96" s="50" t="s">
        <v>132</v>
      </c>
      <c r="B96" s="257">
        <v>92</v>
      </c>
      <c r="C96" s="258">
        <v>40</v>
      </c>
      <c r="D96" s="258">
        <v>22</v>
      </c>
      <c r="E96" s="300">
        <f t="shared" si="1"/>
        <v>154</v>
      </c>
      <c r="F96" s="51" t="s">
        <v>133</v>
      </c>
    </row>
    <row r="97" spans="1:6" ht="15">
      <c r="A97" s="50" t="s">
        <v>134</v>
      </c>
      <c r="B97" s="257">
        <v>77</v>
      </c>
      <c r="C97" s="258">
        <v>33</v>
      </c>
      <c r="D97" s="258">
        <v>20</v>
      </c>
      <c r="E97" s="300">
        <f t="shared" si="1"/>
        <v>130</v>
      </c>
      <c r="F97" s="51" t="s">
        <v>135</v>
      </c>
    </row>
    <row r="98" spans="1:6" ht="15">
      <c r="A98" s="50" t="s">
        <v>136</v>
      </c>
      <c r="B98" s="299">
        <v>73</v>
      </c>
      <c r="C98" s="299">
        <v>31</v>
      </c>
      <c r="D98" s="299">
        <v>11</v>
      </c>
      <c r="E98" s="300">
        <f t="shared" si="1"/>
        <v>115</v>
      </c>
      <c r="F98" s="51" t="s">
        <v>137</v>
      </c>
    </row>
    <row r="99" spans="1:6" ht="15">
      <c r="A99" s="50" t="s">
        <v>138</v>
      </c>
      <c r="B99" s="257">
        <v>62</v>
      </c>
      <c r="C99" s="258">
        <v>24</v>
      </c>
      <c r="D99" s="258">
        <v>16</v>
      </c>
      <c r="E99" s="300">
        <f t="shared" si="1"/>
        <v>102</v>
      </c>
      <c r="F99" s="51" t="s">
        <v>139</v>
      </c>
    </row>
    <row r="100" spans="1:6" ht="14.25">
      <c r="A100" s="53" t="s">
        <v>140</v>
      </c>
      <c r="B100" s="300">
        <f>SUM(B101:B106)</f>
        <v>572</v>
      </c>
      <c r="C100" s="300">
        <f>SUM(C101:C106)</f>
        <v>258</v>
      </c>
      <c r="D100" s="300">
        <f>SUM(D101:D106)</f>
        <v>188</v>
      </c>
      <c r="E100" s="300">
        <f t="shared" si="1"/>
        <v>1018</v>
      </c>
      <c r="F100" s="57" t="s">
        <v>141</v>
      </c>
    </row>
    <row r="101" spans="1:6" ht="15">
      <c r="A101" s="50" t="s">
        <v>142</v>
      </c>
      <c r="B101" s="257">
        <v>77</v>
      </c>
      <c r="C101" s="258">
        <v>50</v>
      </c>
      <c r="D101" s="258">
        <v>46</v>
      </c>
      <c r="E101" s="300">
        <f t="shared" si="1"/>
        <v>173</v>
      </c>
      <c r="F101" s="51" t="s">
        <v>143</v>
      </c>
    </row>
    <row r="102" spans="1:6" ht="15">
      <c r="A102" s="50" t="s">
        <v>144</v>
      </c>
      <c r="B102" s="299">
        <v>106</v>
      </c>
      <c r="C102" s="299">
        <v>51</v>
      </c>
      <c r="D102" s="299">
        <v>24</v>
      </c>
      <c r="E102" s="300">
        <f t="shared" si="1"/>
        <v>181</v>
      </c>
      <c r="F102" s="51" t="s">
        <v>145</v>
      </c>
    </row>
    <row r="103" spans="1:6" ht="15">
      <c r="A103" s="50" t="s">
        <v>146</v>
      </c>
      <c r="B103" s="257">
        <v>51</v>
      </c>
      <c r="C103" s="258">
        <v>35</v>
      </c>
      <c r="D103" s="258">
        <v>30</v>
      </c>
      <c r="E103" s="300">
        <f t="shared" si="1"/>
        <v>116</v>
      </c>
      <c r="F103" s="51" t="s">
        <v>1095</v>
      </c>
    </row>
    <row r="104" spans="1:6" ht="15">
      <c r="A104" s="50" t="s">
        <v>148</v>
      </c>
      <c r="B104" s="257">
        <v>180</v>
      </c>
      <c r="C104" s="258">
        <v>58</v>
      </c>
      <c r="D104" s="258">
        <v>50</v>
      </c>
      <c r="E104" s="300">
        <f t="shared" si="1"/>
        <v>288</v>
      </c>
      <c r="F104" s="51" t="s">
        <v>149</v>
      </c>
    </row>
    <row r="105" spans="1:6" ht="15">
      <c r="A105" s="50" t="s">
        <v>150</v>
      </c>
      <c r="B105" s="257">
        <v>75</v>
      </c>
      <c r="C105" s="258">
        <v>28</v>
      </c>
      <c r="D105" s="258">
        <v>11</v>
      </c>
      <c r="E105" s="300">
        <f t="shared" si="1"/>
        <v>114</v>
      </c>
      <c r="F105" s="51" t="s">
        <v>151</v>
      </c>
    </row>
    <row r="106" spans="1:6" ht="15">
      <c r="A106" s="50" t="s">
        <v>152</v>
      </c>
      <c r="B106" s="257">
        <v>83</v>
      </c>
      <c r="C106" s="258">
        <v>36</v>
      </c>
      <c r="D106" s="258">
        <v>27</v>
      </c>
      <c r="E106" s="300">
        <f t="shared" si="1"/>
        <v>146</v>
      </c>
      <c r="F106" s="51" t="s">
        <v>153</v>
      </c>
    </row>
    <row r="107" spans="1:6" ht="14.25">
      <c r="A107" s="58" t="s">
        <v>154</v>
      </c>
      <c r="B107" s="300">
        <f>SUM(B108:B111)</f>
        <v>198</v>
      </c>
      <c r="C107" s="300">
        <f>SUM(C108:C111)</f>
        <v>69</v>
      </c>
      <c r="D107" s="300">
        <f>SUM(D108:D111)</f>
        <v>56</v>
      </c>
      <c r="E107" s="300">
        <f t="shared" si="1"/>
        <v>323</v>
      </c>
      <c r="F107" s="54" t="s">
        <v>155</v>
      </c>
    </row>
    <row r="108" spans="1:6" ht="15">
      <c r="A108" s="50" t="s">
        <v>156</v>
      </c>
      <c r="B108" s="257">
        <v>20</v>
      </c>
      <c r="C108" s="258">
        <v>15</v>
      </c>
      <c r="D108" s="258">
        <v>3</v>
      </c>
      <c r="E108" s="300">
        <f t="shared" si="1"/>
        <v>38</v>
      </c>
      <c r="F108" s="51" t="s">
        <v>157</v>
      </c>
    </row>
    <row r="109" spans="1:6" ht="15">
      <c r="A109" s="50" t="s">
        <v>158</v>
      </c>
      <c r="B109" s="299">
        <v>84</v>
      </c>
      <c r="C109" s="299">
        <v>19</v>
      </c>
      <c r="D109" s="299">
        <v>28</v>
      </c>
      <c r="E109" s="300">
        <f t="shared" si="1"/>
        <v>131</v>
      </c>
      <c r="F109" s="51" t="s">
        <v>159</v>
      </c>
    </row>
    <row r="110" spans="1:6" ht="15">
      <c r="A110" s="50" t="s">
        <v>160</v>
      </c>
      <c r="B110" s="257">
        <v>66</v>
      </c>
      <c r="C110" s="258">
        <v>26</v>
      </c>
      <c r="D110" s="258">
        <v>16</v>
      </c>
      <c r="E110" s="300">
        <f t="shared" si="1"/>
        <v>108</v>
      </c>
      <c r="F110" s="51" t="s">
        <v>161</v>
      </c>
    </row>
    <row r="111" spans="1:6" ht="15">
      <c r="A111" s="50" t="s">
        <v>162</v>
      </c>
      <c r="B111" s="257">
        <v>28</v>
      </c>
      <c r="C111" s="258">
        <v>9</v>
      </c>
      <c r="D111" s="258">
        <v>9</v>
      </c>
      <c r="E111" s="300">
        <f t="shared" si="1"/>
        <v>46</v>
      </c>
      <c r="F111" s="51" t="s">
        <v>163</v>
      </c>
    </row>
    <row r="112" spans="1:6" ht="14.25">
      <c r="A112" s="47" t="s">
        <v>164</v>
      </c>
      <c r="B112" s="300">
        <f>SUM(B113:B116)</f>
        <v>194</v>
      </c>
      <c r="C112" s="300">
        <f>SUM(C113:C116)</f>
        <v>16</v>
      </c>
      <c r="D112" s="300">
        <f>SUM(D113:D116)</f>
        <v>51</v>
      </c>
      <c r="E112" s="300">
        <f t="shared" si="1"/>
        <v>261</v>
      </c>
      <c r="F112" s="54" t="s">
        <v>165</v>
      </c>
    </row>
    <row r="113" spans="1:6" ht="15">
      <c r="A113" s="50" t="s">
        <v>166</v>
      </c>
      <c r="B113" s="257">
        <v>35</v>
      </c>
      <c r="C113" s="258"/>
      <c r="D113" s="258">
        <v>7</v>
      </c>
      <c r="E113" s="300">
        <f t="shared" si="1"/>
        <v>42</v>
      </c>
      <c r="F113" s="51" t="s">
        <v>167</v>
      </c>
    </row>
    <row r="114" spans="1:6" ht="15">
      <c r="A114" s="50" t="s">
        <v>168</v>
      </c>
      <c r="B114" s="299">
        <v>29</v>
      </c>
      <c r="C114" s="299"/>
      <c r="D114" s="299">
        <v>6</v>
      </c>
      <c r="E114" s="300">
        <f t="shared" si="1"/>
        <v>35</v>
      </c>
      <c r="F114" s="51" t="s">
        <v>169</v>
      </c>
    </row>
    <row r="115" spans="1:6" ht="15">
      <c r="A115" s="50" t="s">
        <v>170</v>
      </c>
      <c r="B115" s="257">
        <v>100</v>
      </c>
      <c r="C115" s="258">
        <v>9</v>
      </c>
      <c r="D115" s="258">
        <v>34</v>
      </c>
      <c r="E115" s="300">
        <f t="shared" si="1"/>
        <v>143</v>
      </c>
      <c r="F115" s="51" t="s">
        <v>171</v>
      </c>
    </row>
    <row r="116" spans="1:6" ht="15">
      <c r="A116" s="50" t="s">
        <v>172</v>
      </c>
      <c r="B116" s="257">
        <v>30</v>
      </c>
      <c r="C116" s="258">
        <v>7</v>
      </c>
      <c r="D116" s="258">
        <v>4</v>
      </c>
      <c r="E116" s="300">
        <f t="shared" si="1"/>
        <v>41</v>
      </c>
      <c r="F116" s="51" t="s">
        <v>173</v>
      </c>
    </row>
    <row r="117" spans="1:6" ht="14.25">
      <c r="A117" s="58" t="s">
        <v>174</v>
      </c>
      <c r="B117" s="300">
        <f>B119+B118</f>
        <v>35</v>
      </c>
      <c r="C117" s="300">
        <f>C119+C118</f>
        <v>18</v>
      </c>
      <c r="D117" s="300">
        <f>D119+D118</f>
        <v>10</v>
      </c>
      <c r="E117" s="300">
        <f t="shared" si="1"/>
        <v>63</v>
      </c>
      <c r="F117" s="54" t="s">
        <v>175</v>
      </c>
    </row>
    <row r="118" spans="1:6" ht="15">
      <c r="A118" s="796" t="s">
        <v>176</v>
      </c>
      <c r="B118" s="257">
        <v>6</v>
      </c>
      <c r="C118" s="258">
        <v>3</v>
      </c>
      <c r="D118" s="258">
        <v>1</v>
      </c>
      <c r="E118" s="300">
        <f t="shared" si="1"/>
        <v>10</v>
      </c>
      <c r="F118" s="60" t="s">
        <v>177</v>
      </c>
    </row>
    <row r="119" spans="1:6" ht="15">
      <c r="A119" s="797" t="s">
        <v>178</v>
      </c>
      <c r="B119" s="299">
        <v>29</v>
      </c>
      <c r="C119" s="299">
        <v>15</v>
      </c>
      <c r="D119" s="299">
        <v>9</v>
      </c>
      <c r="E119" s="300">
        <f t="shared" si="1"/>
        <v>53</v>
      </c>
      <c r="F119" s="60" t="s">
        <v>179</v>
      </c>
    </row>
    <row r="120" spans="1:6" ht="14.25">
      <c r="A120" s="63" t="s">
        <v>180</v>
      </c>
      <c r="B120" s="300">
        <f>B117+B112+B107+B100+B94+B85+B75+'11'!B10+'11'!B19+'11'!B28+'11'!B38+'11'!B46</f>
        <v>5816</v>
      </c>
      <c r="C120" s="300">
        <f>C117+C112+C107+C100+C94+C85+C75+'11'!C10+'11'!C19+'11'!C28+'11'!C38+'11'!C46</f>
        <v>2519</v>
      </c>
      <c r="D120" s="300">
        <f>D117+D112+D107+D100+D94+D85+D75+'11'!D10+'11'!D19+'11'!D28+'11'!D38+'11'!D46</f>
        <v>2212</v>
      </c>
      <c r="E120" s="300">
        <f>E117+E112+E107+E100+E94+E85+E75+'11'!E10+'11'!E19+'11'!E28+'11'!E38+'11'!E46</f>
        <v>10547</v>
      </c>
      <c r="F120" s="64" t="s">
        <v>181</v>
      </c>
    </row>
    <row r="121" spans="1:6" ht="15">
      <c r="A121" s="301"/>
      <c r="B121" s="257"/>
      <c r="C121" s="258"/>
      <c r="D121" s="258"/>
      <c r="E121" s="258"/>
      <c r="F121" s="97"/>
    </row>
    <row r="122" spans="1:6">
      <c r="A122" s="86"/>
      <c r="B122" s="257"/>
      <c r="C122" s="258"/>
      <c r="D122" s="258"/>
      <c r="E122" s="258"/>
      <c r="F122" s="14"/>
    </row>
    <row r="123" spans="1:6">
      <c r="A123" s="256" t="s">
        <v>335</v>
      </c>
      <c r="B123" s="257"/>
      <c r="C123" s="258"/>
      <c r="D123" s="258"/>
      <c r="E123" s="258"/>
      <c r="F123" s="256" t="s">
        <v>336</v>
      </c>
    </row>
    <row r="124" spans="1:6" ht="6" customHeight="1">
      <c r="A124" s="86"/>
      <c r="B124" s="257"/>
      <c r="C124" s="258"/>
      <c r="D124" s="258"/>
      <c r="E124" s="258"/>
      <c r="F124" s="308"/>
    </row>
    <row r="125" spans="1:6">
      <c r="A125" s="309" t="s">
        <v>345</v>
      </c>
      <c r="B125" s="310"/>
      <c r="C125" s="310"/>
      <c r="D125" s="310"/>
      <c r="E125" s="310"/>
      <c r="F125" s="152" t="s">
        <v>346</v>
      </c>
    </row>
    <row r="126" spans="1:6" ht="14.25">
      <c r="A126" s="311"/>
      <c r="F126" s="311"/>
    </row>
    <row r="129" spans="1:5">
      <c r="B129" s="303"/>
      <c r="C129" s="303"/>
      <c r="D129" s="303"/>
      <c r="E129" s="303"/>
    </row>
    <row r="130" spans="1:5" ht="14.25">
      <c r="A130" s="304"/>
      <c r="B130" s="307"/>
      <c r="C130" s="307"/>
      <c r="D130" s="307"/>
      <c r="E130" s="307"/>
    </row>
  </sheetData>
  <mergeCells count="4">
    <mergeCell ref="E3:F3"/>
    <mergeCell ref="E4:F4"/>
    <mergeCell ref="E68:F68"/>
    <mergeCell ref="E69:F69"/>
  </mergeCells>
  <printOptions gridLinesSet="0"/>
  <pageMargins left="0.78740157480314965" right="0.59055118110236227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6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</sheetPr>
  <dimension ref="A1:J123"/>
  <sheetViews>
    <sheetView showGridLines="0" view="pageLayout" zoomScaleNormal="100" zoomScaleSheetLayoutView="86" workbookViewId="0">
      <selection activeCell="D24" sqref="D24"/>
    </sheetView>
  </sheetViews>
  <sheetFormatPr baseColWidth="10" defaultRowHeight="12.75"/>
  <cols>
    <col min="1" max="1" width="30.85546875" style="260" customWidth="1"/>
    <col min="2" max="2" width="15.5703125" style="316" customWidth="1"/>
    <col min="3" max="3" width="15" style="316" customWidth="1"/>
    <col min="4" max="4" width="14.140625" style="315" customWidth="1"/>
    <col min="5" max="5" width="39" style="260" customWidth="1"/>
    <col min="6" max="6" width="6.42578125" style="260" customWidth="1"/>
    <col min="7" max="257" width="11.42578125" style="260"/>
    <col min="258" max="258" width="39.42578125" style="260" customWidth="1"/>
    <col min="259" max="259" width="19" style="260" customWidth="1"/>
    <col min="260" max="260" width="24.42578125" style="260" customWidth="1"/>
    <col min="261" max="261" width="39.42578125" style="260" customWidth="1"/>
    <col min="262" max="262" width="6.42578125" style="260" customWidth="1"/>
    <col min="263" max="513" width="11.42578125" style="260"/>
    <col min="514" max="514" width="39.42578125" style="260" customWidth="1"/>
    <col min="515" max="515" width="19" style="260" customWidth="1"/>
    <col min="516" max="516" width="24.42578125" style="260" customWidth="1"/>
    <col min="517" max="517" width="39.42578125" style="260" customWidth="1"/>
    <col min="518" max="518" width="6.42578125" style="260" customWidth="1"/>
    <col min="519" max="769" width="11.42578125" style="260"/>
    <col min="770" max="770" width="39.42578125" style="260" customWidth="1"/>
    <col min="771" max="771" width="19" style="260" customWidth="1"/>
    <col min="772" max="772" width="24.42578125" style="260" customWidth="1"/>
    <col min="773" max="773" width="39.42578125" style="260" customWidth="1"/>
    <col min="774" max="774" width="6.42578125" style="260" customWidth="1"/>
    <col min="775" max="1025" width="11.42578125" style="260"/>
    <col min="1026" max="1026" width="39.42578125" style="260" customWidth="1"/>
    <col min="1027" max="1027" width="19" style="260" customWidth="1"/>
    <col min="1028" max="1028" width="24.42578125" style="260" customWidth="1"/>
    <col min="1029" max="1029" width="39.42578125" style="260" customWidth="1"/>
    <col min="1030" max="1030" width="6.42578125" style="260" customWidth="1"/>
    <col min="1031" max="1281" width="11.42578125" style="260"/>
    <col min="1282" max="1282" width="39.42578125" style="260" customWidth="1"/>
    <col min="1283" max="1283" width="19" style="260" customWidth="1"/>
    <col min="1284" max="1284" width="24.42578125" style="260" customWidth="1"/>
    <col min="1285" max="1285" width="39.42578125" style="260" customWidth="1"/>
    <col min="1286" max="1286" width="6.42578125" style="260" customWidth="1"/>
    <col min="1287" max="1537" width="11.42578125" style="260"/>
    <col min="1538" max="1538" width="39.42578125" style="260" customWidth="1"/>
    <col min="1539" max="1539" width="19" style="260" customWidth="1"/>
    <col min="1540" max="1540" width="24.42578125" style="260" customWidth="1"/>
    <col min="1541" max="1541" width="39.42578125" style="260" customWidth="1"/>
    <col min="1542" max="1542" width="6.42578125" style="260" customWidth="1"/>
    <col min="1543" max="1793" width="11.42578125" style="260"/>
    <col min="1794" max="1794" width="39.42578125" style="260" customWidth="1"/>
    <col min="1795" max="1795" width="19" style="260" customWidth="1"/>
    <col min="1796" max="1796" width="24.42578125" style="260" customWidth="1"/>
    <col min="1797" max="1797" width="39.42578125" style="260" customWidth="1"/>
    <col min="1798" max="1798" width="6.42578125" style="260" customWidth="1"/>
    <col min="1799" max="2049" width="11.42578125" style="260"/>
    <col min="2050" max="2050" width="39.42578125" style="260" customWidth="1"/>
    <col min="2051" max="2051" width="19" style="260" customWidth="1"/>
    <col min="2052" max="2052" width="24.42578125" style="260" customWidth="1"/>
    <col min="2053" max="2053" width="39.42578125" style="260" customWidth="1"/>
    <col min="2054" max="2054" width="6.42578125" style="260" customWidth="1"/>
    <col min="2055" max="2305" width="11.42578125" style="260"/>
    <col min="2306" max="2306" width="39.42578125" style="260" customWidth="1"/>
    <col min="2307" max="2307" width="19" style="260" customWidth="1"/>
    <col min="2308" max="2308" width="24.42578125" style="260" customWidth="1"/>
    <col min="2309" max="2309" width="39.42578125" style="260" customWidth="1"/>
    <col min="2310" max="2310" width="6.42578125" style="260" customWidth="1"/>
    <col min="2311" max="2561" width="11.42578125" style="260"/>
    <col min="2562" max="2562" width="39.42578125" style="260" customWidth="1"/>
    <col min="2563" max="2563" width="19" style="260" customWidth="1"/>
    <col min="2564" max="2564" width="24.42578125" style="260" customWidth="1"/>
    <col min="2565" max="2565" width="39.42578125" style="260" customWidth="1"/>
    <col min="2566" max="2566" width="6.42578125" style="260" customWidth="1"/>
    <col min="2567" max="2817" width="11.42578125" style="260"/>
    <col min="2818" max="2818" width="39.42578125" style="260" customWidth="1"/>
    <col min="2819" max="2819" width="19" style="260" customWidth="1"/>
    <col min="2820" max="2820" width="24.42578125" style="260" customWidth="1"/>
    <col min="2821" max="2821" width="39.42578125" style="260" customWidth="1"/>
    <col min="2822" max="2822" width="6.42578125" style="260" customWidth="1"/>
    <col min="2823" max="3073" width="11.42578125" style="260"/>
    <col min="3074" max="3074" width="39.42578125" style="260" customWidth="1"/>
    <col min="3075" max="3075" width="19" style="260" customWidth="1"/>
    <col min="3076" max="3076" width="24.42578125" style="260" customWidth="1"/>
    <col min="3077" max="3077" width="39.42578125" style="260" customWidth="1"/>
    <col min="3078" max="3078" width="6.42578125" style="260" customWidth="1"/>
    <col min="3079" max="3329" width="11.42578125" style="260"/>
    <col min="3330" max="3330" width="39.42578125" style="260" customWidth="1"/>
    <col min="3331" max="3331" width="19" style="260" customWidth="1"/>
    <col min="3332" max="3332" width="24.42578125" style="260" customWidth="1"/>
    <col min="3333" max="3333" width="39.42578125" style="260" customWidth="1"/>
    <col min="3334" max="3334" width="6.42578125" style="260" customWidth="1"/>
    <col min="3335" max="3585" width="11.42578125" style="260"/>
    <col min="3586" max="3586" width="39.42578125" style="260" customWidth="1"/>
    <col min="3587" max="3587" width="19" style="260" customWidth="1"/>
    <col min="3588" max="3588" width="24.42578125" style="260" customWidth="1"/>
    <col min="3589" max="3589" width="39.42578125" style="260" customWidth="1"/>
    <col min="3590" max="3590" width="6.42578125" style="260" customWidth="1"/>
    <col min="3591" max="3841" width="11.42578125" style="260"/>
    <col min="3842" max="3842" width="39.42578125" style="260" customWidth="1"/>
    <col min="3843" max="3843" width="19" style="260" customWidth="1"/>
    <col min="3844" max="3844" width="24.42578125" style="260" customWidth="1"/>
    <col min="3845" max="3845" width="39.42578125" style="260" customWidth="1"/>
    <col min="3846" max="3846" width="6.42578125" style="260" customWidth="1"/>
    <col min="3847" max="4097" width="11.42578125" style="260"/>
    <col min="4098" max="4098" width="39.42578125" style="260" customWidth="1"/>
    <col min="4099" max="4099" width="19" style="260" customWidth="1"/>
    <col min="4100" max="4100" width="24.42578125" style="260" customWidth="1"/>
    <col min="4101" max="4101" width="39.42578125" style="260" customWidth="1"/>
    <col min="4102" max="4102" width="6.42578125" style="260" customWidth="1"/>
    <col min="4103" max="4353" width="11.42578125" style="260"/>
    <col min="4354" max="4354" width="39.42578125" style="260" customWidth="1"/>
    <col min="4355" max="4355" width="19" style="260" customWidth="1"/>
    <col min="4356" max="4356" width="24.42578125" style="260" customWidth="1"/>
    <col min="4357" max="4357" width="39.42578125" style="260" customWidth="1"/>
    <col min="4358" max="4358" width="6.42578125" style="260" customWidth="1"/>
    <col min="4359" max="4609" width="11.42578125" style="260"/>
    <col min="4610" max="4610" width="39.42578125" style="260" customWidth="1"/>
    <col min="4611" max="4611" width="19" style="260" customWidth="1"/>
    <col min="4612" max="4612" width="24.42578125" style="260" customWidth="1"/>
    <col min="4613" max="4613" width="39.42578125" style="260" customWidth="1"/>
    <col min="4614" max="4614" width="6.42578125" style="260" customWidth="1"/>
    <col min="4615" max="4865" width="11.42578125" style="260"/>
    <col min="4866" max="4866" width="39.42578125" style="260" customWidth="1"/>
    <col min="4867" max="4867" width="19" style="260" customWidth="1"/>
    <col min="4868" max="4868" width="24.42578125" style="260" customWidth="1"/>
    <col min="4869" max="4869" width="39.42578125" style="260" customWidth="1"/>
    <col min="4870" max="4870" width="6.42578125" style="260" customWidth="1"/>
    <col min="4871" max="5121" width="11.42578125" style="260"/>
    <col min="5122" max="5122" width="39.42578125" style="260" customWidth="1"/>
    <col min="5123" max="5123" width="19" style="260" customWidth="1"/>
    <col min="5124" max="5124" width="24.42578125" style="260" customWidth="1"/>
    <col min="5125" max="5125" width="39.42578125" style="260" customWidth="1"/>
    <col min="5126" max="5126" width="6.42578125" style="260" customWidth="1"/>
    <col min="5127" max="5377" width="11.42578125" style="260"/>
    <col min="5378" max="5378" width="39.42578125" style="260" customWidth="1"/>
    <col min="5379" max="5379" width="19" style="260" customWidth="1"/>
    <col min="5380" max="5380" width="24.42578125" style="260" customWidth="1"/>
    <col min="5381" max="5381" width="39.42578125" style="260" customWidth="1"/>
    <col min="5382" max="5382" width="6.42578125" style="260" customWidth="1"/>
    <col min="5383" max="5633" width="11.42578125" style="260"/>
    <col min="5634" max="5634" width="39.42578125" style="260" customWidth="1"/>
    <col min="5635" max="5635" width="19" style="260" customWidth="1"/>
    <col min="5636" max="5636" width="24.42578125" style="260" customWidth="1"/>
    <col min="5637" max="5637" width="39.42578125" style="260" customWidth="1"/>
    <col min="5638" max="5638" width="6.42578125" style="260" customWidth="1"/>
    <col min="5639" max="5889" width="11.42578125" style="260"/>
    <col min="5890" max="5890" width="39.42578125" style="260" customWidth="1"/>
    <col min="5891" max="5891" width="19" style="260" customWidth="1"/>
    <col min="5892" max="5892" width="24.42578125" style="260" customWidth="1"/>
    <col min="5893" max="5893" width="39.42578125" style="260" customWidth="1"/>
    <col min="5894" max="5894" width="6.42578125" style="260" customWidth="1"/>
    <col min="5895" max="6145" width="11.42578125" style="260"/>
    <col min="6146" max="6146" width="39.42578125" style="260" customWidth="1"/>
    <col min="6147" max="6147" width="19" style="260" customWidth="1"/>
    <col min="6148" max="6148" width="24.42578125" style="260" customWidth="1"/>
    <col min="6149" max="6149" width="39.42578125" style="260" customWidth="1"/>
    <col min="6150" max="6150" width="6.42578125" style="260" customWidth="1"/>
    <col min="6151" max="6401" width="11.42578125" style="260"/>
    <col min="6402" max="6402" width="39.42578125" style="260" customWidth="1"/>
    <col min="6403" max="6403" width="19" style="260" customWidth="1"/>
    <col min="6404" max="6404" width="24.42578125" style="260" customWidth="1"/>
    <col min="6405" max="6405" width="39.42578125" style="260" customWidth="1"/>
    <col min="6406" max="6406" width="6.42578125" style="260" customWidth="1"/>
    <col min="6407" max="6657" width="11.42578125" style="260"/>
    <col min="6658" max="6658" width="39.42578125" style="260" customWidth="1"/>
    <col min="6659" max="6659" width="19" style="260" customWidth="1"/>
    <col min="6660" max="6660" width="24.42578125" style="260" customWidth="1"/>
    <col min="6661" max="6661" width="39.42578125" style="260" customWidth="1"/>
    <col min="6662" max="6662" width="6.42578125" style="260" customWidth="1"/>
    <col min="6663" max="6913" width="11.42578125" style="260"/>
    <col min="6914" max="6914" width="39.42578125" style="260" customWidth="1"/>
    <col min="6915" max="6915" width="19" style="260" customWidth="1"/>
    <col min="6916" max="6916" width="24.42578125" style="260" customWidth="1"/>
    <col min="6917" max="6917" width="39.42578125" style="260" customWidth="1"/>
    <col min="6918" max="6918" width="6.42578125" style="260" customWidth="1"/>
    <col min="6919" max="7169" width="11.42578125" style="260"/>
    <col min="7170" max="7170" width="39.42578125" style="260" customWidth="1"/>
    <col min="7171" max="7171" width="19" style="260" customWidth="1"/>
    <col min="7172" max="7172" width="24.42578125" style="260" customWidth="1"/>
    <col min="7173" max="7173" width="39.42578125" style="260" customWidth="1"/>
    <col min="7174" max="7174" width="6.42578125" style="260" customWidth="1"/>
    <col min="7175" max="7425" width="11.42578125" style="260"/>
    <col min="7426" max="7426" width="39.42578125" style="260" customWidth="1"/>
    <col min="7427" max="7427" width="19" style="260" customWidth="1"/>
    <col min="7428" max="7428" width="24.42578125" style="260" customWidth="1"/>
    <col min="7429" max="7429" width="39.42578125" style="260" customWidth="1"/>
    <col min="7430" max="7430" width="6.42578125" style="260" customWidth="1"/>
    <col min="7431" max="7681" width="11.42578125" style="260"/>
    <col min="7682" max="7682" width="39.42578125" style="260" customWidth="1"/>
    <col min="7683" max="7683" width="19" style="260" customWidth="1"/>
    <col min="7684" max="7684" width="24.42578125" style="260" customWidth="1"/>
    <col min="7685" max="7685" width="39.42578125" style="260" customWidth="1"/>
    <col min="7686" max="7686" width="6.42578125" style="260" customWidth="1"/>
    <col min="7687" max="7937" width="11.42578125" style="260"/>
    <col min="7938" max="7938" width="39.42578125" style="260" customWidth="1"/>
    <col min="7939" max="7939" width="19" style="260" customWidth="1"/>
    <col min="7940" max="7940" width="24.42578125" style="260" customWidth="1"/>
    <col min="7941" max="7941" width="39.42578125" style="260" customWidth="1"/>
    <col min="7942" max="7942" width="6.42578125" style="260" customWidth="1"/>
    <col min="7943" max="8193" width="11.42578125" style="260"/>
    <col min="8194" max="8194" width="39.42578125" style="260" customWidth="1"/>
    <col min="8195" max="8195" width="19" style="260" customWidth="1"/>
    <col min="8196" max="8196" width="24.42578125" style="260" customWidth="1"/>
    <col min="8197" max="8197" width="39.42578125" style="260" customWidth="1"/>
    <col min="8198" max="8198" width="6.42578125" style="260" customWidth="1"/>
    <col min="8199" max="8449" width="11.42578125" style="260"/>
    <col min="8450" max="8450" width="39.42578125" style="260" customWidth="1"/>
    <col min="8451" max="8451" width="19" style="260" customWidth="1"/>
    <col min="8452" max="8452" width="24.42578125" style="260" customWidth="1"/>
    <col min="8453" max="8453" width="39.42578125" style="260" customWidth="1"/>
    <col min="8454" max="8454" width="6.42578125" style="260" customWidth="1"/>
    <col min="8455" max="8705" width="11.42578125" style="260"/>
    <col min="8706" max="8706" width="39.42578125" style="260" customWidth="1"/>
    <col min="8707" max="8707" width="19" style="260" customWidth="1"/>
    <col min="8708" max="8708" width="24.42578125" style="260" customWidth="1"/>
    <col min="8709" max="8709" width="39.42578125" style="260" customWidth="1"/>
    <col min="8710" max="8710" width="6.42578125" style="260" customWidth="1"/>
    <col min="8711" max="8961" width="11.42578125" style="260"/>
    <col min="8962" max="8962" width="39.42578125" style="260" customWidth="1"/>
    <col min="8963" max="8963" width="19" style="260" customWidth="1"/>
    <col min="8964" max="8964" width="24.42578125" style="260" customWidth="1"/>
    <col min="8965" max="8965" width="39.42578125" style="260" customWidth="1"/>
    <col min="8966" max="8966" width="6.42578125" style="260" customWidth="1"/>
    <col min="8967" max="9217" width="11.42578125" style="260"/>
    <col min="9218" max="9218" width="39.42578125" style="260" customWidth="1"/>
    <col min="9219" max="9219" width="19" style="260" customWidth="1"/>
    <col min="9220" max="9220" width="24.42578125" style="260" customWidth="1"/>
    <col min="9221" max="9221" width="39.42578125" style="260" customWidth="1"/>
    <col min="9222" max="9222" width="6.42578125" style="260" customWidth="1"/>
    <col min="9223" max="9473" width="11.42578125" style="260"/>
    <col min="9474" max="9474" width="39.42578125" style="260" customWidth="1"/>
    <col min="9475" max="9475" width="19" style="260" customWidth="1"/>
    <col min="9476" max="9476" width="24.42578125" style="260" customWidth="1"/>
    <col min="9477" max="9477" width="39.42578125" style="260" customWidth="1"/>
    <col min="9478" max="9478" width="6.42578125" style="260" customWidth="1"/>
    <col min="9479" max="9729" width="11.42578125" style="260"/>
    <col min="9730" max="9730" width="39.42578125" style="260" customWidth="1"/>
    <col min="9731" max="9731" width="19" style="260" customWidth="1"/>
    <col min="9732" max="9732" width="24.42578125" style="260" customWidth="1"/>
    <col min="9733" max="9733" width="39.42578125" style="260" customWidth="1"/>
    <col min="9734" max="9734" width="6.42578125" style="260" customWidth="1"/>
    <col min="9735" max="9985" width="11.42578125" style="260"/>
    <col min="9986" max="9986" width="39.42578125" style="260" customWidth="1"/>
    <col min="9987" max="9987" width="19" style="260" customWidth="1"/>
    <col min="9988" max="9988" width="24.42578125" style="260" customWidth="1"/>
    <col min="9989" max="9989" width="39.42578125" style="260" customWidth="1"/>
    <col min="9990" max="9990" width="6.42578125" style="260" customWidth="1"/>
    <col min="9991" max="10241" width="11.42578125" style="260"/>
    <col min="10242" max="10242" width="39.42578125" style="260" customWidth="1"/>
    <col min="10243" max="10243" width="19" style="260" customWidth="1"/>
    <col min="10244" max="10244" width="24.42578125" style="260" customWidth="1"/>
    <col min="10245" max="10245" width="39.42578125" style="260" customWidth="1"/>
    <col min="10246" max="10246" width="6.42578125" style="260" customWidth="1"/>
    <col min="10247" max="10497" width="11.42578125" style="260"/>
    <col min="10498" max="10498" width="39.42578125" style="260" customWidth="1"/>
    <col min="10499" max="10499" width="19" style="260" customWidth="1"/>
    <col min="10500" max="10500" width="24.42578125" style="260" customWidth="1"/>
    <col min="10501" max="10501" width="39.42578125" style="260" customWidth="1"/>
    <col min="10502" max="10502" width="6.42578125" style="260" customWidth="1"/>
    <col min="10503" max="10753" width="11.42578125" style="260"/>
    <col min="10754" max="10754" width="39.42578125" style="260" customWidth="1"/>
    <col min="10755" max="10755" width="19" style="260" customWidth="1"/>
    <col min="10756" max="10756" width="24.42578125" style="260" customWidth="1"/>
    <col min="10757" max="10757" width="39.42578125" style="260" customWidth="1"/>
    <col min="10758" max="10758" width="6.42578125" style="260" customWidth="1"/>
    <col min="10759" max="11009" width="11.42578125" style="260"/>
    <col min="11010" max="11010" width="39.42578125" style="260" customWidth="1"/>
    <col min="11011" max="11011" width="19" style="260" customWidth="1"/>
    <col min="11012" max="11012" width="24.42578125" style="260" customWidth="1"/>
    <col min="11013" max="11013" width="39.42578125" style="260" customWidth="1"/>
    <col min="11014" max="11014" width="6.42578125" style="260" customWidth="1"/>
    <col min="11015" max="11265" width="11.42578125" style="260"/>
    <col min="11266" max="11266" width="39.42578125" style="260" customWidth="1"/>
    <col min="11267" max="11267" width="19" style="260" customWidth="1"/>
    <col min="11268" max="11268" width="24.42578125" style="260" customWidth="1"/>
    <col min="11269" max="11269" width="39.42578125" style="260" customWidth="1"/>
    <col min="11270" max="11270" width="6.42578125" style="260" customWidth="1"/>
    <col min="11271" max="11521" width="11.42578125" style="260"/>
    <col min="11522" max="11522" width="39.42578125" style="260" customWidth="1"/>
    <col min="11523" max="11523" width="19" style="260" customWidth="1"/>
    <col min="11524" max="11524" width="24.42578125" style="260" customWidth="1"/>
    <col min="11525" max="11525" width="39.42578125" style="260" customWidth="1"/>
    <col min="11526" max="11526" width="6.42578125" style="260" customWidth="1"/>
    <col min="11527" max="11777" width="11.42578125" style="260"/>
    <col min="11778" max="11778" width="39.42578125" style="260" customWidth="1"/>
    <col min="11779" max="11779" width="19" style="260" customWidth="1"/>
    <col min="11780" max="11780" width="24.42578125" style="260" customWidth="1"/>
    <col min="11781" max="11781" width="39.42578125" style="260" customWidth="1"/>
    <col min="11782" max="11782" width="6.42578125" style="260" customWidth="1"/>
    <col min="11783" max="12033" width="11.42578125" style="260"/>
    <col min="12034" max="12034" width="39.42578125" style="260" customWidth="1"/>
    <col min="12035" max="12035" width="19" style="260" customWidth="1"/>
    <col min="12036" max="12036" width="24.42578125" style="260" customWidth="1"/>
    <col min="12037" max="12037" width="39.42578125" style="260" customWidth="1"/>
    <col min="12038" max="12038" width="6.42578125" style="260" customWidth="1"/>
    <col min="12039" max="12289" width="11.42578125" style="260"/>
    <col min="12290" max="12290" width="39.42578125" style="260" customWidth="1"/>
    <col min="12291" max="12291" width="19" style="260" customWidth="1"/>
    <col min="12292" max="12292" width="24.42578125" style="260" customWidth="1"/>
    <col min="12293" max="12293" width="39.42578125" style="260" customWidth="1"/>
    <col min="12294" max="12294" width="6.42578125" style="260" customWidth="1"/>
    <col min="12295" max="12545" width="11.42578125" style="260"/>
    <col min="12546" max="12546" width="39.42578125" style="260" customWidth="1"/>
    <col min="12547" max="12547" width="19" style="260" customWidth="1"/>
    <col min="12548" max="12548" width="24.42578125" style="260" customWidth="1"/>
    <col min="12549" max="12549" width="39.42578125" style="260" customWidth="1"/>
    <col min="12550" max="12550" width="6.42578125" style="260" customWidth="1"/>
    <col min="12551" max="12801" width="11.42578125" style="260"/>
    <col min="12802" max="12802" width="39.42578125" style="260" customWidth="1"/>
    <col min="12803" max="12803" width="19" style="260" customWidth="1"/>
    <col min="12804" max="12804" width="24.42578125" style="260" customWidth="1"/>
    <col min="12805" max="12805" width="39.42578125" style="260" customWidth="1"/>
    <col min="12806" max="12806" width="6.42578125" style="260" customWidth="1"/>
    <col min="12807" max="13057" width="11.42578125" style="260"/>
    <col min="13058" max="13058" width="39.42578125" style="260" customWidth="1"/>
    <col min="13059" max="13059" width="19" style="260" customWidth="1"/>
    <col min="13060" max="13060" width="24.42578125" style="260" customWidth="1"/>
    <col min="13061" max="13061" width="39.42578125" style="260" customWidth="1"/>
    <col min="13062" max="13062" width="6.42578125" style="260" customWidth="1"/>
    <col min="13063" max="13313" width="11.42578125" style="260"/>
    <col min="13314" max="13314" width="39.42578125" style="260" customWidth="1"/>
    <col min="13315" max="13315" width="19" style="260" customWidth="1"/>
    <col min="13316" max="13316" width="24.42578125" style="260" customWidth="1"/>
    <col min="13317" max="13317" width="39.42578125" style="260" customWidth="1"/>
    <col min="13318" max="13318" width="6.42578125" style="260" customWidth="1"/>
    <col min="13319" max="13569" width="11.42578125" style="260"/>
    <col min="13570" max="13570" width="39.42578125" style="260" customWidth="1"/>
    <col min="13571" max="13571" width="19" style="260" customWidth="1"/>
    <col min="13572" max="13572" width="24.42578125" style="260" customWidth="1"/>
    <col min="13573" max="13573" width="39.42578125" style="260" customWidth="1"/>
    <col min="13574" max="13574" width="6.42578125" style="260" customWidth="1"/>
    <col min="13575" max="13825" width="11.42578125" style="260"/>
    <col min="13826" max="13826" width="39.42578125" style="260" customWidth="1"/>
    <col min="13827" max="13827" width="19" style="260" customWidth="1"/>
    <col min="13828" max="13828" width="24.42578125" style="260" customWidth="1"/>
    <col min="13829" max="13829" width="39.42578125" style="260" customWidth="1"/>
    <col min="13830" max="13830" width="6.42578125" style="260" customWidth="1"/>
    <col min="13831" max="14081" width="11.42578125" style="260"/>
    <col min="14082" max="14082" width="39.42578125" style="260" customWidth="1"/>
    <col min="14083" max="14083" width="19" style="260" customWidth="1"/>
    <col min="14084" max="14084" width="24.42578125" style="260" customWidth="1"/>
    <col min="14085" max="14085" width="39.42578125" style="260" customWidth="1"/>
    <col min="14086" max="14086" width="6.42578125" style="260" customWidth="1"/>
    <col min="14087" max="14337" width="11.42578125" style="260"/>
    <col min="14338" max="14338" width="39.42578125" style="260" customWidth="1"/>
    <col min="14339" max="14339" width="19" style="260" customWidth="1"/>
    <col min="14340" max="14340" width="24.42578125" style="260" customWidth="1"/>
    <col min="14341" max="14341" width="39.42578125" style="260" customWidth="1"/>
    <col min="14342" max="14342" width="6.42578125" style="260" customWidth="1"/>
    <col min="14343" max="14593" width="11.42578125" style="260"/>
    <col min="14594" max="14594" width="39.42578125" style="260" customWidth="1"/>
    <col min="14595" max="14595" width="19" style="260" customWidth="1"/>
    <col min="14596" max="14596" width="24.42578125" style="260" customWidth="1"/>
    <col min="14597" max="14597" width="39.42578125" style="260" customWidth="1"/>
    <col min="14598" max="14598" width="6.42578125" style="260" customWidth="1"/>
    <col min="14599" max="14849" width="11.42578125" style="260"/>
    <col min="14850" max="14850" width="39.42578125" style="260" customWidth="1"/>
    <col min="14851" max="14851" width="19" style="260" customWidth="1"/>
    <col min="14852" max="14852" width="24.42578125" style="260" customWidth="1"/>
    <col min="14853" max="14853" width="39.42578125" style="260" customWidth="1"/>
    <col min="14854" max="14854" width="6.42578125" style="260" customWidth="1"/>
    <col min="14855" max="15105" width="11.42578125" style="260"/>
    <col min="15106" max="15106" width="39.42578125" style="260" customWidth="1"/>
    <col min="15107" max="15107" width="19" style="260" customWidth="1"/>
    <col min="15108" max="15108" width="24.42578125" style="260" customWidth="1"/>
    <col min="15109" max="15109" width="39.42578125" style="260" customWidth="1"/>
    <col min="15110" max="15110" width="6.42578125" style="260" customWidth="1"/>
    <col min="15111" max="15361" width="11.42578125" style="260"/>
    <col min="15362" max="15362" width="39.42578125" style="260" customWidth="1"/>
    <col min="15363" max="15363" width="19" style="260" customWidth="1"/>
    <col min="15364" max="15364" width="24.42578125" style="260" customWidth="1"/>
    <col min="15365" max="15365" width="39.42578125" style="260" customWidth="1"/>
    <col min="15366" max="15366" width="6.42578125" style="260" customWidth="1"/>
    <col min="15367" max="15617" width="11.42578125" style="260"/>
    <col min="15618" max="15618" width="39.42578125" style="260" customWidth="1"/>
    <col min="15619" max="15619" width="19" style="260" customWidth="1"/>
    <col min="15620" max="15620" width="24.42578125" style="260" customWidth="1"/>
    <col min="15621" max="15621" width="39.42578125" style="260" customWidth="1"/>
    <col min="15622" max="15622" width="6.42578125" style="260" customWidth="1"/>
    <col min="15623" max="15873" width="11.42578125" style="260"/>
    <col min="15874" max="15874" width="39.42578125" style="260" customWidth="1"/>
    <col min="15875" max="15875" width="19" style="260" customWidth="1"/>
    <col min="15876" max="15876" width="24.42578125" style="260" customWidth="1"/>
    <col min="15877" max="15877" width="39.42578125" style="260" customWidth="1"/>
    <col min="15878" max="15878" width="6.42578125" style="260" customWidth="1"/>
    <col min="15879" max="16129" width="11.42578125" style="260"/>
    <col min="16130" max="16130" width="39.42578125" style="260" customWidth="1"/>
    <col min="16131" max="16131" width="19" style="260" customWidth="1"/>
    <col min="16132" max="16132" width="24.42578125" style="260" customWidth="1"/>
    <col min="16133" max="16133" width="39.42578125" style="260" customWidth="1"/>
    <col min="16134" max="16134" width="6.42578125" style="260" customWidth="1"/>
    <col min="16135" max="16384" width="11.42578125" style="260"/>
  </cols>
  <sheetData>
    <row r="1" spans="1:10" ht="24.75" customHeight="1">
      <c r="A1" s="862" t="s">
        <v>2</v>
      </c>
      <c r="B1" s="868" t="s">
        <v>3</v>
      </c>
      <c r="C1" s="868"/>
      <c r="D1" s="869"/>
      <c r="E1" s="864" t="s">
        <v>188</v>
      </c>
    </row>
    <row r="2" spans="1:10" ht="18.95" customHeight="1"/>
    <row r="3" spans="1:10" ht="18.95" customHeight="1">
      <c r="A3" s="772" t="s">
        <v>1169</v>
      </c>
      <c r="B3" s="317"/>
      <c r="C3" s="317"/>
      <c r="E3" s="839" t="s">
        <v>1172</v>
      </c>
    </row>
    <row r="4" spans="1:10" ht="18.95" customHeight="1">
      <c r="A4" s="772" t="s">
        <v>1170</v>
      </c>
      <c r="B4" s="317"/>
      <c r="C4" s="317"/>
      <c r="E4" s="826" t="s">
        <v>1173</v>
      </c>
    </row>
    <row r="5" spans="1:10" ht="18.95" customHeight="1">
      <c r="A5" s="772" t="s">
        <v>1171</v>
      </c>
      <c r="B5" s="317"/>
      <c r="C5" s="317"/>
      <c r="E5" s="826" t="s">
        <v>1174</v>
      </c>
      <c r="G5" s="264"/>
    </row>
    <row r="6" spans="1:10" ht="18.95" customHeight="1">
      <c r="A6" s="271"/>
      <c r="B6" s="317"/>
      <c r="C6" s="317"/>
      <c r="E6" s="804"/>
      <c r="G6" s="264"/>
    </row>
    <row r="7" spans="1:10" ht="18.95" customHeight="1">
      <c r="A7" s="96">
        <v>2019</v>
      </c>
      <c r="B7" s="271"/>
      <c r="C7" s="801" t="s">
        <v>1070</v>
      </c>
      <c r="D7" s="811"/>
      <c r="E7" s="151">
        <v>2019</v>
      </c>
    </row>
    <row r="8" spans="1:10" ht="16.5" customHeight="1">
      <c r="A8" s="96"/>
      <c r="B8" s="271"/>
      <c r="C8" s="812" t="s">
        <v>1071</v>
      </c>
      <c r="D8" s="811"/>
      <c r="E8" s="151"/>
      <c r="F8" s="262"/>
    </row>
    <row r="9" spans="1:10" ht="13.5" customHeight="1">
      <c r="A9" s="86"/>
      <c r="B9" s="813" t="s">
        <v>1072</v>
      </c>
      <c r="C9" s="813" t="s">
        <v>1073</v>
      </c>
      <c r="D9" s="316" t="s">
        <v>181</v>
      </c>
      <c r="E9" s="319"/>
      <c r="F9" s="266"/>
      <c r="G9" s="266"/>
      <c r="H9" s="809"/>
      <c r="I9" s="809"/>
      <c r="J9" s="809"/>
    </row>
    <row r="10" spans="1:10">
      <c r="A10" s="86"/>
      <c r="B10" s="151" t="s">
        <v>1074</v>
      </c>
      <c r="C10" s="151" t="s">
        <v>1075</v>
      </c>
      <c r="D10" s="316" t="s">
        <v>351</v>
      </c>
      <c r="E10" s="86"/>
      <c r="H10" s="580"/>
      <c r="I10" s="580"/>
      <c r="J10" s="322"/>
    </row>
    <row r="11" spans="1:10" ht="18" customHeight="1">
      <c r="A11" s="319" t="s">
        <v>16</v>
      </c>
      <c r="B11" s="320">
        <f>SUM(B12:B19)</f>
        <v>885042</v>
      </c>
      <c r="C11" s="320">
        <f>SUM(C12:C19)</f>
        <v>684027</v>
      </c>
      <c r="D11" s="320">
        <f>B11+C11</f>
        <v>1569069</v>
      </c>
      <c r="E11" s="321" t="s">
        <v>17</v>
      </c>
      <c r="F11" s="5"/>
      <c r="G11" s="5"/>
      <c r="H11" s="580"/>
      <c r="I11" s="580"/>
      <c r="J11" s="322"/>
    </row>
    <row r="12" spans="1:10" ht="18" customHeight="1">
      <c r="A12" s="301" t="s">
        <v>301</v>
      </c>
      <c r="B12" s="322">
        <v>93384</v>
      </c>
      <c r="C12" s="322">
        <v>47334</v>
      </c>
      <c r="D12" s="322">
        <f>B12+C12</f>
        <v>140718</v>
      </c>
      <c r="E12" s="323" t="s">
        <v>18</v>
      </c>
      <c r="F12" s="5"/>
      <c r="G12" s="5"/>
      <c r="H12" s="580"/>
      <c r="I12" s="580"/>
      <c r="J12" s="322"/>
    </row>
    <row r="13" spans="1:10" ht="18" customHeight="1">
      <c r="A13" s="301" t="s">
        <v>302</v>
      </c>
      <c r="B13" s="322">
        <v>32426</v>
      </c>
      <c r="C13" s="322">
        <v>188244</v>
      </c>
      <c r="D13" s="322">
        <f t="shared" ref="D13:D52" si="0">B13+C13</f>
        <v>220670</v>
      </c>
      <c r="E13" s="323" t="s">
        <v>19</v>
      </c>
      <c r="F13" s="5"/>
      <c r="G13" s="5"/>
      <c r="H13" s="151"/>
      <c r="I13" s="151"/>
      <c r="J13" s="322"/>
    </row>
    <row r="14" spans="1:10" ht="18" customHeight="1">
      <c r="A14" s="301" t="s">
        <v>303</v>
      </c>
      <c r="B14" s="322">
        <v>0</v>
      </c>
      <c r="C14" s="322">
        <v>85800</v>
      </c>
      <c r="D14" s="322">
        <f t="shared" si="0"/>
        <v>85800</v>
      </c>
      <c r="E14" s="323" t="s">
        <v>20</v>
      </c>
      <c r="F14" s="5"/>
      <c r="G14" s="5"/>
      <c r="H14" s="151"/>
      <c r="I14" s="151"/>
      <c r="J14" s="322"/>
    </row>
    <row r="15" spans="1:10" ht="18" customHeight="1">
      <c r="A15" s="86" t="s">
        <v>304</v>
      </c>
      <c r="B15" s="322">
        <v>104785</v>
      </c>
      <c r="C15" s="322">
        <v>136592</v>
      </c>
      <c r="D15" s="322">
        <f t="shared" si="0"/>
        <v>241377</v>
      </c>
      <c r="E15" s="323" t="s">
        <v>21</v>
      </c>
      <c r="F15" s="5"/>
      <c r="G15" s="5"/>
      <c r="H15" s="151"/>
      <c r="I15" s="151"/>
      <c r="J15" s="322"/>
    </row>
    <row r="16" spans="1:10" ht="18" customHeight="1">
      <c r="A16" s="86" t="s">
        <v>305</v>
      </c>
      <c r="B16" s="322">
        <v>49037</v>
      </c>
      <c r="C16" s="322">
        <v>115111</v>
      </c>
      <c r="D16" s="322">
        <f t="shared" si="0"/>
        <v>164148</v>
      </c>
      <c r="E16" s="323" t="s">
        <v>25</v>
      </c>
      <c r="F16" s="5"/>
      <c r="G16" s="5"/>
      <c r="H16" s="151"/>
      <c r="I16" s="151"/>
      <c r="J16" s="322"/>
    </row>
    <row r="17" spans="1:10" ht="18" customHeight="1">
      <c r="A17" s="86" t="s">
        <v>306</v>
      </c>
      <c r="B17" s="322">
        <v>442013</v>
      </c>
      <c r="C17" s="322">
        <v>26719</v>
      </c>
      <c r="D17" s="322">
        <f t="shared" si="0"/>
        <v>468732</v>
      </c>
      <c r="E17" s="323" t="s">
        <v>27</v>
      </c>
      <c r="F17" s="5"/>
      <c r="G17" s="5"/>
      <c r="H17" s="151"/>
      <c r="I17" s="151"/>
      <c r="J17" s="322"/>
    </row>
    <row r="18" spans="1:10" ht="18" customHeight="1">
      <c r="A18" s="86" t="s">
        <v>307</v>
      </c>
      <c r="B18" s="322">
        <v>96965</v>
      </c>
      <c r="C18" s="322">
        <v>68604</v>
      </c>
      <c r="D18" s="322">
        <f t="shared" si="0"/>
        <v>165569</v>
      </c>
      <c r="E18" s="323" t="s">
        <v>29</v>
      </c>
      <c r="F18" s="5"/>
      <c r="G18" s="5"/>
      <c r="H18" s="809"/>
      <c r="I18" s="809"/>
      <c r="J18" s="809"/>
    </row>
    <row r="19" spans="1:10" ht="18" customHeight="1">
      <c r="A19" s="86" t="s">
        <v>308</v>
      </c>
      <c r="B19" s="322">
        <v>66432</v>
      </c>
      <c r="C19" s="322">
        <v>15623</v>
      </c>
      <c r="D19" s="322">
        <f t="shared" si="0"/>
        <v>82055</v>
      </c>
      <c r="E19" s="323" t="s">
        <v>23</v>
      </c>
      <c r="F19" s="5"/>
      <c r="G19" s="5"/>
      <c r="H19" s="580"/>
      <c r="I19" s="580"/>
      <c r="J19" s="322"/>
    </row>
    <row r="20" spans="1:10" ht="18" customHeight="1">
      <c r="A20" s="319" t="s">
        <v>30</v>
      </c>
      <c r="B20" s="320">
        <f>SUM(B21:B28)</f>
        <v>589983</v>
      </c>
      <c r="C20" s="320">
        <f>SUM(C21:C28)</f>
        <v>417605</v>
      </c>
      <c r="D20" s="320">
        <f t="shared" si="0"/>
        <v>1007588</v>
      </c>
      <c r="E20" s="324" t="s">
        <v>31</v>
      </c>
      <c r="F20" s="5"/>
      <c r="G20" s="5"/>
      <c r="H20" s="580"/>
      <c r="I20" s="580"/>
      <c r="J20" s="322"/>
    </row>
    <row r="21" spans="1:10" ht="18" customHeight="1">
      <c r="A21" s="301" t="s">
        <v>32</v>
      </c>
      <c r="B21" s="322">
        <v>44705</v>
      </c>
      <c r="C21" s="322">
        <v>55029</v>
      </c>
      <c r="D21" s="322">
        <f t="shared" si="0"/>
        <v>99734</v>
      </c>
      <c r="E21" s="325" t="s">
        <v>33</v>
      </c>
      <c r="F21" s="5"/>
      <c r="G21" s="5"/>
      <c r="H21" s="580"/>
      <c r="I21" s="580"/>
      <c r="J21" s="322"/>
    </row>
    <row r="22" spans="1:10" ht="18" customHeight="1">
      <c r="A22" s="301" t="s">
        <v>34</v>
      </c>
      <c r="B22" s="322">
        <v>54715</v>
      </c>
      <c r="C22" s="322">
        <v>44992</v>
      </c>
      <c r="D22" s="322">
        <f t="shared" si="0"/>
        <v>99707</v>
      </c>
      <c r="E22" s="325" t="s">
        <v>35</v>
      </c>
      <c r="F22" s="5"/>
      <c r="G22" s="5"/>
      <c r="H22" s="580"/>
      <c r="I22" s="580"/>
      <c r="J22" s="322"/>
    </row>
    <row r="23" spans="1:10" ht="18" customHeight="1">
      <c r="A23" s="301" t="s">
        <v>36</v>
      </c>
      <c r="B23" s="322">
        <v>14832</v>
      </c>
      <c r="C23" s="322">
        <v>78587</v>
      </c>
      <c r="D23" s="322">
        <f t="shared" si="0"/>
        <v>93419</v>
      </c>
      <c r="E23" s="325" t="s">
        <v>37</v>
      </c>
      <c r="F23" s="5"/>
      <c r="G23" s="5"/>
      <c r="H23" s="580"/>
      <c r="I23" s="580"/>
      <c r="J23" s="322"/>
    </row>
    <row r="24" spans="1:10" ht="18" customHeight="1">
      <c r="A24" s="301" t="s">
        <v>38</v>
      </c>
      <c r="B24" s="322">
        <v>48894</v>
      </c>
      <c r="C24" s="322">
        <v>42054</v>
      </c>
      <c r="D24" s="322">
        <f t="shared" si="0"/>
        <v>90948</v>
      </c>
      <c r="E24" s="323" t="s">
        <v>39</v>
      </c>
      <c r="F24" s="5"/>
      <c r="G24" s="5"/>
      <c r="H24" s="580"/>
      <c r="I24" s="580"/>
      <c r="J24" s="322"/>
    </row>
    <row r="25" spans="1:10" ht="18" customHeight="1">
      <c r="A25" s="301" t="s">
        <v>40</v>
      </c>
      <c r="B25" s="322">
        <v>24057</v>
      </c>
      <c r="C25" s="322">
        <v>58918</v>
      </c>
      <c r="D25" s="322">
        <f t="shared" si="0"/>
        <v>82975</v>
      </c>
      <c r="E25" s="325" t="s">
        <v>41</v>
      </c>
      <c r="F25" s="5"/>
      <c r="G25" s="5"/>
      <c r="H25" s="580"/>
      <c r="I25" s="580"/>
      <c r="J25" s="322"/>
    </row>
    <row r="26" spans="1:10" ht="18" customHeight="1">
      <c r="A26" s="301" t="s">
        <v>42</v>
      </c>
      <c r="B26" s="322">
        <v>130088</v>
      </c>
      <c r="C26" s="322">
        <v>55715</v>
      </c>
      <c r="D26" s="322">
        <f t="shared" si="0"/>
        <v>185803</v>
      </c>
      <c r="E26" s="325" t="s">
        <v>43</v>
      </c>
      <c r="F26" s="5"/>
      <c r="G26" s="5"/>
      <c r="H26" s="580"/>
      <c r="I26" s="580"/>
      <c r="J26" s="322"/>
    </row>
    <row r="27" spans="1:10" ht="18" customHeight="1">
      <c r="A27" s="301" t="s">
        <v>44</v>
      </c>
      <c r="B27" s="322">
        <v>234135</v>
      </c>
      <c r="C27" s="322">
        <v>38956</v>
      </c>
      <c r="D27" s="322">
        <f t="shared" si="0"/>
        <v>273091</v>
      </c>
      <c r="E27" s="325" t="s">
        <v>45</v>
      </c>
      <c r="F27" s="5"/>
      <c r="G27" s="5"/>
      <c r="H27" s="809"/>
      <c r="I27" s="809"/>
      <c r="J27" s="809"/>
    </row>
    <row r="28" spans="1:10" ht="18" customHeight="1">
      <c r="A28" s="301" t="s">
        <v>46</v>
      </c>
      <c r="B28" s="322">
        <v>38557</v>
      </c>
      <c r="C28" s="322">
        <v>43354</v>
      </c>
      <c r="D28" s="322">
        <f t="shared" si="0"/>
        <v>81911</v>
      </c>
      <c r="E28" s="325" t="s">
        <v>47</v>
      </c>
      <c r="F28" s="5"/>
      <c r="G28" s="5"/>
      <c r="H28" s="513"/>
      <c r="I28" s="513"/>
      <c r="J28" s="322"/>
    </row>
    <row r="29" spans="1:10" ht="18" customHeight="1">
      <c r="A29" s="319" t="s">
        <v>48</v>
      </c>
      <c r="B29" s="320">
        <f>SUM(B30:B38)</f>
        <v>2532713</v>
      </c>
      <c r="C29" s="320">
        <f>SUM(C30:C38)</f>
        <v>1063408</v>
      </c>
      <c r="D29" s="320">
        <f t="shared" si="0"/>
        <v>3596121</v>
      </c>
      <c r="E29" s="321" t="s">
        <v>49</v>
      </c>
      <c r="F29" s="5"/>
      <c r="G29" s="5"/>
      <c r="H29" s="580"/>
      <c r="I29" s="580"/>
      <c r="J29" s="322"/>
    </row>
    <row r="30" spans="1:10" ht="18" customHeight="1">
      <c r="A30" s="98" t="s">
        <v>309</v>
      </c>
      <c r="B30" s="322">
        <v>636422</v>
      </c>
      <c r="C30" s="322">
        <v>117749</v>
      </c>
      <c r="D30" s="322">
        <f t="shared" si="0"/>
        <v>754171</v>
      </c>
      <c r="E30" s="323" t="s">
        <v>54</v>
      </c>
      <c r="F30" s="5"/>
      <c r="G30" s="5"/>
      <c r="H30" s="513"/>
      <c r="I30" s="513"/>
      <c r="J30" s="322"/>
    </row>
    <row r="31" spans="1:10" ht="18" customHeight="1">
      <c r="A31" s="326" t="s">
        <v>310</v>
      </c>
      <c r="B31" s="322">
        <v>69860</v>
      </c>
      <c r="C31" s="322">
        <v>103691</v>
      </c>
      <c r="D31" s="322">
        <f t="shared" si="0"/>
        <v>173551</v>
      </c>
      <c r="E31" s="323" t="s">
        <v>50</v>
      </c>
      <c r="F31" s="5"/>
      <c r="G31" s="5"/>
      <c r="H31" s="580"/>
      <c r="I31" s="580"/>
      <c r="J31" s="322"/>
    </row>
    <row r="32" spans="1:10" ht="18" customHeight="1">
      <c r="A32" s="98" t="s">
        <v>311</v>
      </c>
      <c r="B32" s="322">
        <v>103950</v>
      </c>
      <c r="C32" s="322">
        <v>152214</v>
      </c>
      <c r="D32" s="322">
        <f t="shared" si="0"/>
        <v>256164</v>
      </c>
      <c r="E32" s="323" t="s">
        <v>51</v>
      </c>
      <c r="F32" s="5"/>
      <c r="G32" s="5"/>
      <c r="H32" s="580"/>
      <c r="I32" s="580"/>
      <c r="J32" s="322"/>
    </row>
    <row r="33" spans="1:10" ht="18" customHeight="1">
      <c r="A33" s="301" t="s">
        <v>312</v>
      </c>
      <c r="B33" s="322">
        <v>1243997</v>
      </c>
      <c r="C33" s="322">
        <v>61430</v>
      </c>
      <c r="D33" s="322">
        <f t="shared" si="0"/>
        <v>1305427</v>
      </c>
      <c r="E33" s="323" t="s">
        <v>52</v>
      </c>
      <c r="F33" s="5"/>
      <c r="G33" s="5"/>
      <c r="H33" s="580"/>
      <c r="I33" s="580"/>
      <c r="J33" s="322"/>
    </row>
    <row r="34" spans="1:10" ht="18" customHeight="1">
      <c r="A34" s="326" t="s">
        <v>313</v>
      </c>
      <c r="B34" s="322">
        <v>105025</v>
      </c>
      <c r="C34" s="322">
        <v>90439</v>
      </c>
      <c r="D34" s="322">
        <f t="shared" si="0"/>
        <v>195464</v>
      </c>
      <c r="E34" s="323" t="s">
        <v>53</v>
      </c>
      <c r="F34" s="5"/>
      <c r="G34" s="5"/>
      <c r="H34" s="580"/>
      <c r="I34" s="580"/>
      <c r="J34" s="322"/>
    </row>
    <row r="35" spans="1:10" ht="18" customHeight="1">
      <c r="A35" s="301" t="s">
        <v>314</v>
      </c>
      <c r="B35" s="322">
        <v>127642</v>
      </c>
      <c r="C35" s="322">
        <v>97676</v>
      </c>
      <c r="D35" s="322">
        <f t="shared" si="0"/>
        <v>225318</v>
      </c>
      <c r="E35" s="323" t="s">
        <v>57</v>
      </c>
      <c r="F35" s="5"/>
      <c r="G35" s="5"/>
      <c r="H35" s="580"/>
      <c r="I35" s="580"/>
      <c r="J35" s="322"/>
    </row>
    <row r="36" spans="1:10" ht="18" customHeight="1">
      <c r="A36" s="301" t="s">
        <v>315</v>
      </c>
      <c r="B36" s="322">
        <v>36936</v>
      </c>
      <c r="C36" s="322">
        <v>184924</v>
      </c>
      <c r="D36" s="322">
        <f t="shared" si="0"/>
        <v>221860</v>
      </c>
      <c r="E36" s="323" t="s">
        <v>59</v>
      </c>
      <c r="F36" s="5"/>
      <c r="G36" s="5"/>
      <c r="H36" s="580"/>
      <c r="I36" s="580"/>
      <c r="J36" s="322"/>
    </row>
    <row r="37" spans="1:10" ht="18" customHeight="1">
      <c r="A37" s="301" t="s">
        <v>316</v>
      </c>
      <c r="B37" s="322">
        <v>204498</v>
      </c>
      <c r="C37" s="322">
        <v>117090</v>
      </c>
      <c r="D37" s="322">
        <f t="shared" si="0"/>
        <v>321588</v>
      </c>
      <c r="E37" s="323" t="s">
        <v>61</v>
      </c>
      <c r="F37" s="5"/>
      <c r="G37" s="5"/>
      <c r="H37" s="809"/>
      <c r="I37" s="809"/>
      <c r="J37" s="809"/>
    </row>
    <row r="38" spans="1:10" ht="18" customHeight="1">
      <c r="A38" s="301" t="s">
        <v>317</v>
      </c>
      <c r="B38" s="322">
        <v>4383</v>
      </c>
      <c r="C38" s="322">
        <v>138195</v>
      </c>
      <c r="D38" s="322">
        <f t="shared" si="0"/>
        <v>142578</v>
      </c>
      <c r="E38" s="323" t="s">
        <v>55</v>
      </c>
      <c r="F38" s="5"/>
      <c r="G38" s="5"/>
      <c r="H38" s="513"/>
      <c r="I38" s="513"/>
      <c r="J38" s="322"/>
    </row>
    <row r="39" spans="1:10" ht="18" customHeight="1">
      <c r="A39" s="327" t="s">
        <v>62</v>
      </c>
      <c r="B39" s="320">
        <f>SUM(B40:B46)</f>
        <v>2574896</v>
      </c>
      <c r="C39" s="320">
        <f>SUM(C40:C46)</f>
        <v>706423</v>
      </c>
      <c r="D39" s="320">
        <f t="shared" si="0"/>
        <v>3281319</v>
      </c>
      <c r="E39" s="321" t="s">
        <v>63</v>
      </c>
      <c r="F39" s="5"/>
      <c r="G39" s="5"/>
      <c r="H39" s="513"/>
      <c r="I39" s="513"/>
      <c r="J39" s="322"/>
    </row>
    <row r="40" spans="1:10" ht="18" customHeight="1">
      <c r="A40" s="98" t="s">
        <v>64</v>
      </c>
      <c r="B40" s="322">
        <v>322494</v>
      </c>
      <c r="C40" s="322">
        <v>188200</v>
      </c>
      <c r="D40" s="322">
        <f t="shared" si="0"/>
        <v>510694</v>
      </c>
      <c r="E40" s="325" t="s">
        <v>65</v>
      </c>
      <c r="F40" s="5"/>
      <c r="G40" s="5"/>
      <c r="H40" s="513"/>
      <c r="I40" s="810"/>
      <c r="J40" s="322"/>
    </row>
    <row r="41" spans="1:10" ht="18" customHeight="1">
      <c r="A41" s="98" t="s">
        <v>66</v>
      </c>
      <c r="B41" s="322">
        <v>113059</v>
      </c>
      <c r="C41" s="322">
        <v>185117</v>
      </c>
      <c r="D41" s="322">
        <f t="shared" si="0"/>
        <v>298176</v>
      </c>
      <c r="E41" s="323" t="s">
        <v>67</v>
      </c>
      <c r="F41" s="5"/>
      <c r="G41" s="5"/>
      <c r="H41" s="513"/>
      <c r="I41" s="513"/>
      <c r="J41" s="322"/>
    </row>
    <row r="42" spans="1:10" ht="18" customHeight="1">
      <c r="A42" s="98" t="s">
        <v>68</v>
      </c>
      <c r="B42" s="322">
        <v>524357</v>
      </c>
      <c r="C42" s="322">
        <v>0</v>
      </c>
      <c r="D42" s="322">
        <f t="shared" si="0"/>
        <v>524357</v>
      </c>
      <c r="E42" s="323" t="s">
        <v>69</v>
      </c>
      <c r="F42" s="5"/>
      <c r="G42" s="5"/>
      <c r="H42" s="513"/>
      <c r="I42" s="513"/>
      <c r="J42" s="322"/>
    </row>
    <row r="43" spans="1:10" ht="18" customHeight="1">
      <c r="A43" s="98" t="s">
        <v>70</v>
      </c>
      <c r="B43" s="322">
        <v>991275</v>
      </c>
      <c r="C43" s="322">
        <v>15561</v>
      </c>
      <c r="D43" s="322">
        <f t="shared" si="0"/>
        <v>1006836</v>
      </c>
      <c r="E43" s="323" t="s">
        <v>71</v>
      </c>
      <c r="F43" s="5"/>
      <c r="G43" s="5"/>
      <c r="H43" s="513"/>
      <c r="I43" s="513"/>
      <c r="J43" s="322"/>
    </row>
    <row r="44" spans="1:10" ht="18" customHeight="1">
      <c r="A44" s="98" t="s">
        <v>72</v>
      </c>
      <c r="B44" s="322">
        <v>163312</v>
      </c>
      <c r="C44" s="322">
        <v>115968</v>
      </c>
      <c r="D44" s="322">
        <f t="shared" si="0"/>
        <v>279280</v>
      </c>
      <c r="E44" s="325" t="s">
        <v>73</v>
      </c>
      <c r="F44" s="5"/>
      <c r="G44" s="5"/>
      <c r="H44" s="513"/>
      <c r="I44" s="513"/>
      <c r="J44" s="322"/>
    </row>
    <row r="45" spans="1:10" ht="18" customHeight="1">
      <c r="A45" s="98" t="s">
        <v>74</v>
      </c>
      <c r="B45" s="322">
        <v>32009</v>
      </c>
      <c r="C45" s="322">
        <v>66459</v>
      </c>
      <c r="D45" s="322">
        <f t="shared" si="0"/>
        <v>98468</v>
      </c>
      <c r="E45" s="325" t="s">
        <v>75</v>
      </c>
      <c r="F45" s="5"/>
      <c r="G45" s="5"/>
      <c r="H45" s="809"/>
      <c r="I45" s="809"/>
      <c r="J45" s="809"/>
    </row>
    <row r="46" spans="1:10" ht="18" customHeight="1">
      <c r="A46" s="98" t="s">
        <v>76</v>
      </c>
      <c r="B46" s="322">
        <v>428390</v>
      </c>
      <c r="C46" s="322">
        <v>135118</v>
      </c>
      <c r="D46" s="322">
        <f t="shared" si="0"/>
        <v>563508</v>
      </c>
      <c r="E46" s="323" t="s">
        <v>77</v>
      </c>
      <c r="F46" s="5"/>
      <c r="G46" s="5"/>
      <c r="H46" s="580"/>
      <c r="I46" s="580"/>
      <c r="J46" s="322"/>
    </row>
    <row r="47" spans="1:10" ht="18" customHeight="1">
      <c r="A47" s="328" t="s">
        <v>78</v>
      </c>
      <c r="B47" s="320">
        <f>SUM(B48:B52)</f>
        <v>567934</v>
      </c>
      <c r="C47" s="320">
        <f>SUM(C48:C52)</f>
        <v>686541.5</v>
      </c>
      <c r="D47" s="320">
        <f t="shared" si="0"/>
        <v>1254475.5</v>
      </c>
      <c r="E47" s="321" t="s">
        <v>79</v>
      </c>
      <c r="F47" s="5"/>
      <c r="G47" s="5"/>
      <c r="H47" s="513"/>
      <c r="I47" s="513"/>
      <c r="J47" s="322"/>
    </row>
    <row r="48" spans="1:10" ht="18" customHeight="1">
      <c r="A48" s="301" t="s">
        <v>80</v>
      </c>
      <c r="B48" s="322">
        <v>50340</v>
      </c>
      <c r="C48" s="322">
        <v>190871</v>
      </c>
      <c r="D48" s="322">
        <f t="shared" si="0"/>
        <v>241211</v>
      </c>
      <c r="E48" s="323" t="s">
        <v>81</v>
      </c>
      <c r="F48" s="5"/>
      <c r="G48" s="5"/>
      <c r="H48" s="513"/>
      <c r="I48" s="513"/>
      <c r="J48" s="322"/>
    </row>
    <row r="49" spans="1:10" ht="18" customHeight="1">
      <c r="A49" s="98" t="s">
        <v>82</v>
      </c>
      <c r="B49" s="322">
        <v>153703</v>
      </c>
      <c r="C49" s="322">
        <v>143113</v>
      </c>
      <c r="D49" s="322">
        <f t="shared" si="0"/>
        <v>296816</v>
      </c>
      <c r="E49" s="323" t="s">
        <v>83</v>
      </c>
      <c r="F49" s="5"/>
      <c r="G49" s="5"/>
      <c r="H49" s="513"/>
      <c r="I49" s="513"/>
      <c r="J49" s="322"/>
    </row>
    <row r="50" spans="1:10" ht="18" customHeight="1">
      <c r="A50" s="98" t="s">
        <v>84</v>
      </c>
      <c r="B50" s="322">
        <v>109700</v>
      </c>
      <c r="C50" s="322">
        <v>158534.5</v>
      </c>
      <c r="D50" s="322">
        <f t="shared" si="0"/>
        <v>268234.5</v>
      </c>
      <c r="E50" s="323" t="s">
        <v>85</v>
      </c>
      <c r="F50" s="5"/>
      <c r="G50" s="5"/>
      <c r="H50" s="513"/>
      <c r="I50" s="513"/>
      <c r="J50" s="322"/>
    </row>
    <row r="51" spans="1:10" ht="18" customHeight="1">
      <c r="A51" s="98" t="s">
        <v>86</v>
      </c>
      <c r="B51" s="322">
        <v>86280</v>
      </c>
      <c r="C51" s="322">
        <v>83975</v>
      </c>
      <c r="D51" s="322">
        <f t="shared" si="0"/>
        <v>170255</v>
      </c>
      <c r="E51" s="323" t="s">
        <v>87</v>
      </c>
      <c r="F51" s="5"/>
      <c r="G51" s="5"/>
    </row>
    <row r="52" spans="1:10" ht="18" customHeight="1">
      <c r="A52" s="98" t="s">
        <v>88</v>
      </c>
      <c r="B52" s="322">
        <v>167911</v>
      </c>
      <c r="C52" s="322">
        <v>110048</v>
      </c>
      <c r="D52" s="322">
        <f t="shared" si="0"/>
        <v>277959</v>
      </c>
      <c r="E52" s="325" t="s">
        <v>89</v>
      </c>
      <c r="F52" s="5"/>
      <c r="G52" s="5"/>
    </row>
    <row r="53" spans="1:10" ht="14.1" customHeight="1">
      <c r="D53" s="316"/>
    </row>
    <row r="54" spans="1:10" ht="14.1" customHeight="1"/>
    <row r="55" spans="1:10" ht="14.1" customHeight="1"/>
    <row r="56" spans="1:10" ht="12.75" customHeight="1"/>
    <row r="57" spans="1:10" ht="12.75" customHeight="1"/>
    <row r="58" spans="1:10" ht="6.95" customHeight="1"/>
    <row r="59" spans="1:10" ht="12.75" customHeight="1"/>
    <row r="60" spans="1:10" ht="12.75" customHeight="1"/>
    <row r="61" spans="1:10" ht="12.75" customHeight="1"/>
    <row r="62" spans="1:10" ht="22.5">
      <c r="A62" s="862" t="s">
        <v>2</v>
      </c>
      <c r="B62" s="870" t="s">
        <v>3</v>
      </c>
      <c r="C62" s="870"/>
      <c r="D62" s="871"/>
      <c r="E62" s="864" t="s">
        <v>188</v>
      </c>
    </row>
    <row r="63" spans="1:10">
      <c r="B63" s="260"/>
      <c r="C63" s="260"/>
      <c r="D63" s="260"/>
    </row>
    <row r="64" spans="1:10" ht="20.25">
      <c r="A64" s="772" t="s">
        <v>1169</v>
      </c>
      <c r="B64" s="317"/>
      <c r="C64" s="317"/>
      <c r="D64" s="260"/>
      <c r="E64" s="839" t="s">
        <v>1172</v>
      </c>
    </row>
    <row r="65" spans="1:5" ht="20.25">
      <c r="A65" s="772" t="s">
        <v>1175</v>
      </c>
      <c r="B65" s="330"/>
      <c r="C65" s="330"/>
      <c r="D65" s="260"/>
      <c r="E65" s="826" t="s">
        <v>1173</v>
      </c>
    </row>
    <row r="66" spans="1:5" ht="20.25">
      <c r="A66" s="772" t="s">
        <v>1176</v>
      </c>
      <c r="B66" s="260"/>
      <c r="C66" s="260"/>
      <c r="D66" s="260"/>
      <c r="E66" s="826" t="s">
        <v>1177</v>
      </c>
    </row>
    <row r="67" spans="1:5" ht="18.75">
      <c r="A67" s="96">
        <v>2019</v>
      </c>
      <c r="B67" s="271"/>
      <c r="C67" s="801" t="s">
        <v>1070</v>
      </c>
      <c r="D67" s="811"/>
      <c r="E67" s="151">
        <v>2019</v>
      </c>
    </row>
    <row r="68" spans="1:5" ht="18.75">
      <c r="A68" s="96"/>
      <c r="B68" s="271"/>
      <c r="C68" s="812" t="s">
        <v>1071</v>
      </c>
      <c r="D68" s="811"/>
      <c r="E68" s="151"/>
    </row>
    <row r="69" spans="1:5">
      <c r="A69" s="86"/>
      <c r="B69" s="813" t="s">
        <v>1072</v>
      </c>
      <c r="C69" s="813" t="s">
        <v>1073</v>
      </c>
      <c r="D69" s="316" t="s">
        <v>181</v>
      </c>
      <c r="E69" s="319"/>
    </row>
    <row r="70" spans="1:5">
      <c r="A70" s="86"/>
      <c r="B70" s="151" t="s">
        <v>1074</v>
      </c>
      <c r="C70" s="151" t="s">
        <v>1075</v>
      </c>
      <c r="D70" s="316" t="s">
        <v>351</v>
      </c>
      <c r="E70" s="86"/>
    </row>
    <row r="71" spans="1:5">
      <c r="A71" s="86"/>
      <c r="B71" s="86"/>
      <c r="C71" s="86"/>
      <c r="D71" s="86"/>
      <c r="E71" s="86"/>
    </row>
    <row r="72" spans="1:5" ht="14.25">
      <c r="A72" s="327" t="s">
        <v>90</v>
      </c>
      <c r="B72" s="331">
        <f>SUM(B73:B81)</f>
        <v>3330677</v>
      </c>
      <c r="C72" s="331">
        <f>SUM(C73:C81)</f>
        <v>750111</v>
      </c>
      <c r="D72" s="331">
        <f>SUM(D73:D81)</f>
        <v>4080788</v>
      </c>
      <c r="E72" s="64" t="s">
        <v>91</v>
      </c>
    </row>
    <row r="73" spans="1:5" ht="15">
      <c r="A73" s="332" t="s">
        <v>92</v>
      </c>
      <c r="B73" s="333">
        <v>162665</v>
      </c>
      <c r="C73" s="333">
        <v>103940</v>
      </c>
      <c r="D73" s="333">
        <f>B73+C73</f>
        <v>266605</v>
      </c>
      <c r="E73" s="334" t="s">
        <v>93</v>
      </c>
    </row>
    <row r="74" spans="1:5" ht="15">
      <c r="A74" s="332" t="s">
        <v>94</v>
      </c>
      <c r="B74" s="333">
        <v>353468</v>
      </c>
      <c r="C74" s="333">
        <v>51861</v>
      </c>
      <c r="D74" s="333">
        <f t="shared" ref="D74:D113" si="1">B74+C74</f>
        <v>405329</v>
      </c>
      <c r="E74" s="334" t="s">
        <v>95</v>
      </c>
    </row>
    <row r="75" spans="1:5" ht="15">
      <c r="A75" s="332" t="s">
        <v>96</v>
      </c>
      <c r="B75" s="333">
        <v>2142108</v>
      </c>
      <c r="C75" s="333">
        <v>0</v>
      </c>
      <c r="D75" s="333">
        <f t="shared" si="1"/>
        <v>2142108</v>
      </c>
      <c r="E75" s="334" t="s">
        <v>1096</v>
      </c>
    </row>
    <row r="76" spans="1:5" ht="15">
      <c r="A76" s="332" t="s">
        <v>98</v>
      </c>
      <c r="B76" s="333">
        <v>171223</v>
      </c>
      <c r="C76" s="333">
        <v>279512</v>
      </c>
      <c r="D76" s="333">
        <f t="shared" si="1"/>
        <v>450735</v>
      </c>
      <c r="E76" s="334" t="s">
        <v>99</v>
      </c>
    </row>
    <row r="77" spans="1:5" ht="15">
      <c r="A77" s="332" t="s">
        <v>100</v>
      </c>
      <c r="B77" s="333">
        <v>157888</v>
      </c>
      <c r="C77" s="333">
        <v>38189</v>
      </c>
      <c r="D77" s="333">
        <f t="shared" si="1"/>
        <v>196077</v>
      </c>
      <c r="E77" s="334" t="s">
        <v>101</v>
      </c>
    </row>
    <row r="78" spans="1:5" ht="15">
      <c r="A78" s="332" t="s">
        <v>102</v>
      </c>
      <c r="B78" s="333">
        <v>51646</v>
      </c>
      <c r="C78" s="333">
        <v>10178</v>
      </c>
      <c r="D78" s="333">
        <f t="shared" si="1"/>
        <v>61824</v>
      </c>
      <c r="E78" s="334" t="s">
        <v>103</v>
      </c>
    </row>
    <row r="79" spans="1:5" ht="15">
      <c r="A79" s="332" t="s">
        <v>104</v>
      </c>
      <c r="B79" s="333">
        <v>95053</v>
      </c>
      <c r="C79" s="333">
        <v>41651</v>
      </c>
      <c r="D79" s="333">
        <f t="shared" si="1"/>
        <v>136704</v>
      </c>
      <c r="E79" s="334" t="s">
        <v>105</v>
      </c>
    </row>
    <row r="80" spans="1:5" ht="15">
      <c r="A80" s="332" t="s">
        <v>106</v>
      </c>
      <c r="B80" s="333">
        <v>158031</v>
      </c>
      <c r="C80" s="333">
        <v>140251</v>
      </c>
      <c r="D80" s="333">
        <f t="shared" si="1"/>
        <v>298282</v>
      </c>
      <c r="E80" s="334" t="s">
        <v>107</v>
      </c>
    </row>
    <row r="81" spans="1:5" ht="15">
      <c r="A81" s="332" t="s">
        <v>108</v>
      </c>
      <c r="B81" s="333">
        <v>38595</v>
      </c>
      <c r="C81" s="333">
        <v>84529</v>
      </c>
      <c r="D81" s="333">
        <f t="shared" si="1"/>
        <v>123124</v>
      </c>
      <c r="E81" s="334" t="s">
        <v>109</v>
      </c>
    </row>
    <row r="82" spans="1:5" ht="14.25">
      <c r="A82" s="328" t="s">
        <v>110</v>
      </c>
      <c r="B82" s="331">
        <f>SUM(B83:B90)</f>
        <v>1462392</v>
      </c>
      <c r="C82" s="331">
        <f>SUM(C83:C90)</f>
        <v>1465395</v>
      </c>
      <c r="D82" s="331">
        <f>SUM(D83:D90)</f>
        <v>2927787</v>
      </c>
      <c r="E82" s="335" t="s">
        <v>111</v>
      </c>
    </row>
    <row r="83" spans="1:5" ht="15">
      <c r="A83" s="332" t="s">
        <v>112</v>
      </c>
      <c r="B83" s="333">
        <v>59734</v>
      </c>
      <c r="C83" s="333">
        <v>327317</v>
      </c>
      <c r="D83" s="333">
        <f t="shared" si="1"/>
        <v>387051</v>
      </c>
      <c r="E83" s="334" t="s">
        <v>113</v>
      </c>
    </row>
    <row r="84" spans="1:5" ht="15">
      <c r="A84" s="332" t="s">
        <v>114</v>
      </c>
      <c r="B84" s="333">
        <v>71119</v>
      </c>
      <c r="C84" s="333">
        <v>141290</v>
      </c>
      <c r="D84" s="333">
        <f t="shared" si="1"/>
        <v>212409</v>
      </c>
      <c r="E84" s="334" t="s">
        <v>115</v>
      </c>
    </row>
    <row r="85" spans="1:5" ht="15">
      <c r="A85" s="332" t="s">
        <v>116</v>
      </c>
      <c r="B85" s="333">
        <v>266175</v>
      </c>
      <c r="C85" s="333">
        <v>229310</v>
      </c>
      <c r="D85" s="333">
        <f t="shared" si="1"/>
        <v>495485</v>
      </c>
      <c r="E85" s="334" t="s">
        <v>117</v>
      </c>
    </row>
    <row r="86" spans="1:5" ht="15">
      <c r="A86" s="332" t="s">
        <v>118</v>
      </c>
      <c r="B86" s="333">
        <v>110886</v>
      </c>
      <c r="C86" s="333">
        <v>166820</v>
      </c>
      <c r="D86" s="333">
        <f t="shared" si="1"/>
        <v>277706</v>
      </c>
      <c r="E86" s="334" t="s">
        <v>119</v>
      </c>
    </row>
    <row r="87" spans="1:5" ht="15">
      <c r="A87" s="332" t="s">
        <v>120</v>
      </c>
      <c r="B87" s="333">
        <v>571303</v>
      </c>
      <c r="C87" s="333">
        <v>205754</v>
      </c>
      <c r="D87" s="333">
        <f t="shared" si="1"/>
        <v>777057</v>
      </c>
      <c r="E87" s="334" t="s">
        <v>121</v>
      </c>
    </row>
    <row r="88" spans="1:5" ht="15">
      <c r="A88" s="332" t="s">
        <v>122</v>
      </c>
      <c r="B88" s="333">
        <v>56405</v>
      </c>
      <c r="C88" s="333">
        <v>131938</v>
      </c>
      <c r="D88" s="333">
        <f t="shared" si="1"/>
        <v>188343</v>
      </c>
      <c r="E88" s="334" t="s">
        <v>123</v>
      </c>
    </row>
    <row r="89" spans="1:5" ht="15">
      <c r="A89" s="332" t="s">
        <v>124</v>
      </c>
      <c r="B89" s="333">
        <v>243599</v>
      </c>
      <c r="C89" s="333">
        <v>205583</v>
      </c>
      <c r="D89" s="333">
        <f t="shared" si="1"/>
        <v>449182</v>
      </c>
      <c r="E89" s="334" t="s">
        <v>1094</v>
      </c>
    </row>
    <row r="90" spans="1:5" ht="15">
      <c r="A90" s="332" t="s">
        <v>126</v>
      </c>
      <c r="B90" s="333">
        <v>83171</v>
      </c>
      <c r="C90" s="333">
        <v>57383</v>
      </c>
      <c r="D90" s="333">
        <f t="shared" si="1"/>
        <v>140554</v>
      </c>
      <c r="E90" s="334" t="s">
        <v>127</v>
      </c>
    </row>
    <row r="91" spans="1:5" ht="14.25">
      <c r="A91" s="328" t="s">
        <v>128</v>
      </c>
      <c r="B91" s="331">
        <f>SUM(B92:B96)</f>
        <v>262081</v>
      </c>
      <c r="C91" s="331">
        <f>SUM(C92:C96)</f>
        <v>256890</v>
      </c>
      <c r="D91" s="331">
        <f>SUM(D92:D96)</f>
        <v>518971</v>
      </c>
      <c r="E91" s="64" t="s">
        <v>129</v>
      </c>
    </row>
    <row r="92" spans="1:5" ht="15">
      <c r="A92" s="332" t="s">
        <v>130</v>
      </c>
      <c r="B92" s="333">
        <v>111366</v>
      </c>
      <c r="C92" s="333">
        <v>16650</v>
      </c>
      <c r="D92" s="333">
        <f t="shared" si="1"/>
        <v>128016</v>
      </c>
      <c r="E92" s="334" t="s">
        <v>131</v>
      </c>
    </row>
    <row r="93" spans="1:5" ht="15">
      <c r="A93" s="332" t="s">
        <v>132</v>
      </c>
      <c r="B93" s="333">
        <v>41573</v>
      </c>
      <c r="C93" s="333">
        <v>54015</v>
      </c>
      <c r="D93" s="333">
        <f t="shared" si="1"/>
        <v>95588</v>
      </c>
      <c r="E93" s="334" t="s">
        <v>133</v>
      </c>
    </row>
    <row r="94" spans="1:5" ht="15">
      <c r="A94" s="332" t="s">
        <v>134</v>
      </c>
      <c r="B94" s="333">
        <v>28058</v>
      </c>
      <c r="C94" s="333">
        <v>78521</v>
      </c>
      <c r="D94" s="333">
        <f t="shared" si="1"/>
        <v>106579</v>
      </c>
      <c r="E94" s="334" t="s">
        <v>135</v>
      </c>
    </row>
    <row r="95" spans="1:5" ht="15">
      <c r="A95" s="332" t="s">
        <v>136</v>
      </c>
      <c r="B95" s="333">
        <v>46808</v>
      </c>
      <c r="C95" s="333">
        <v>60220</v>
      </c>
      <c r="D95" s="333">
        <f t="shared" si="1"/>
        <v>107028</v>
      </c>
      <c r="E95" s="334" t="s">
        <v>137</v>
      </c>
    </row>
    <row r="96" spans="1:5" ht="15">
      <c r="A96" s="332" t="s">
        <v>138</v>
      </c>
      <c r="B96" s="333">
        <v>34276</v>
      </c>
      <c r="C96" s="333">
        <v>47484</v>
      </c>
      <c r="D96" s="333">
        <f t="shared" si="1"/>
        <v>81760</v>
      </c>
      <c r="E96" s="334" t="s">
        <v>139</v>
      </c>
    </row>
    <row r="97" spans="1:5" ht="14.25">
      <c r="A97" s="328" t="s">
        <v>140</v>
      </c>
      <c r="B97" s="331">
        <f>SUM(B98:B103)</f>
        <v>669868</v>
      </c>
      <c r="C97" s="331">
        <f>SUM(C98:C103)</f>
        <v>483445</v>
      </c>
      <c r="D97" s="331">
        <f>SUM(D98:D103)</f>
        <v>1153313</v>
      </c>
      <c r="E97" s="335" t="s">
        <v>141</v>
      </c>
    </row>
    <row r="98" spans="1:5" ht="15">
      <c r="A98" s="332" t="s">
        <v>142</v>
      </c>
      <c r="B98" s="333">
        <v>191941</v>
      </c>
      <c r="C98" s="333">
        <v>50634</v>
      </c>
      <c r="D98" s="333">
        <f t="shared" si="1"/>
        <v>242575</v>
      </c>
      <c r="E98" s="334" t="s">
        <v>143</v>
      </c>
    </row>
    <row r="99" spans="1:5" ht="15">
      <c r="A99" s="332" t="s">
        <v>144</v>
      </c>
      <c r="B99" s="333">
        <v>34456</v>
      </c>
      <c r="C99" s="333">
        <v>137606</v>
      </c>
      <c r="D99" s="333">
        <f t="shared" si="1"/>
        <v>172062</v>
      </c>
      <c r="E99" s="334" t="s">
        <v>145</v>
      </c>
    </row>
    <row r="100" spans="1:5" ht="15">
      <c r="A100" s="332" t="s">
        <v>146</v>
      </c>
      <c r="B100" s="333">
        <v>242218</v>
      </c>
      <c r="C100" s="333">
        <v>34181</v>
      </c>
      <c r="D100" s="333">
        <f t="shared" si="1"/>
        <v>276399</v>
      </c>
      <c r="E100" s="334" t="s">
        <v>1095</v>
      </c>
    </row>
    <row r="101" spans="1:5" ht="15">
      <c r="A101" s="332" t="s">
        <v>148</v>
      </c>
      <c r="B101" s="333">
        <v>120177</v>
      </c>
      <c r="C101" s="333">
        <v>161395</v>
      </c>
      <c r="D101" s="333">
        <f t="shared" si="1"/>
        <v>281572</v>
      </c>
      <c r="E101" s="334" t="s">
        <v>149</v>
      </c>
    </row>
    <row r="102" spans="1:5" ht="15">
      <c r="A102" s="332" t="s">
        <v>150</v>
      </c>
      <c r="B102" s="333">
        <v>36241</v>
      </c>
      <c r="C102" s="333">
        <v>51472</v>
      </c>
      <c r="D102" s="333">
        <f t="shared" si="1"/>
        <v>87713</v>
      </c>
      <c r="E102" s="334" t="s">
        <v>151</v>
      </c>
    </row>
    <row r="103" spans="1:5" ht="15">
      <c r="A103" s="332" t="s">
        <v>152</v>
      </c>
      <c r="B103" s="333">
        <v>44835</v>
      </c>
      <c r="C103" s="333">
        <v>48157</v>
      </c>
      <c r="D103" s="333">
        <f t="shared" si="1"/>
        <v>92992</v>
      </c>
      <c r="E103" s="334" t="s">
        <v>153</v>
      </c>
    </row>
    <row r="104" spans="1:5" ht="14.25">
      <c r="A104" s="319" t="s">
        <v>154</v>
      </c>
      <c r="B104" s="331">
        <f>SUM(B105:B108)</f>
        <v>237729</v>
      </c>
      <c r="C104" s="331">
        <f>SUM(C105:C108)</f>
        <v>56591</v>
      </c>
      <c r="D104" s="331">
        <f>SUM(D105:D108)</f>
        <v>294320</v>
      </c>
      <c r="E104" s="335" t="s">
        <v>155</v>
      </c>
    </row>
    <row r="105" spans="1:5" ht="15">
      <c r="A105" s="332" t="s">
        <v>156</v>
      </c>
      <c r="B105" s="333">
        <v>13719</v>
      </c>
      <c r="C105" s="333">
        <v>6644</v>
      </c>
      <c r="D105" s="333">
        <f t="shared" si="1"/>
        <v>20363</v>
      </c>
      <c r="E105" s="334" t="s">
        <v>157</v>
      </c>
    </row>
    <row r="106" spans="1:5" ht="15">
      <c r="A106" s="332" t="s">
        <v>158</v>
      </c>
      <c r="B106" s="333">
        <v>96430</v>
      </c>
      <c r="C106" s="333">
        <v>24189</v>
      </c>
      <c r="D106" s="333">
        <f t="shared" si="1"/>
        <v>120619</v>
      </c>
      <c r="E106" s="334" t="s">
        <v>159</v>
      </c>
    </row>
    <row r="107" spans="1:5" ht="15">
      <c r="A107" s="332" t="s">
        <v>160</v>
      </c>
      <c r="B107" s="333">
        <v>20304</v>
      </c>
      <c r="C107" s="333">
        <v>24097</v>
      </c>
      <c r="D107" s="333">
        <f t="shared" si="1"/>
        <v>44401</v>
      </c>
      <c r="E107" s="334" t="s">
        <v>161</v>
      </c>
    </row>
    <row r="108" spans="1:5" ht="15">
      <c r="A108" s="332" t="s">
        <v>162</v>
      </c>
      <c r="B108" s="333">
        <v>107276</v>
      </c>
      <c r="C108" s="333">
        <v>1661</v>
      </c>
      <c r="D108" s="333">
        <f t="shared" si="1"/>
        <v>108937</v>
      </c>
      <c r="E108" s="334" t="s">
        <v>163</v>
      </c>
    </row>
    <row r="109" spans="1:5" ht="14.25">
      <c r="A109" s="327" t="s">
        <v>164</v>
      </c>
      <c r="B109" s="331">
        <f>SUM(B110:B113)</f>
        <v>179546</v>
      </c>
      <c r="C109" s="331">
        <f>SUM(C110:C113)</f>
        <v>9083</v>
      </c>
      <c r="D109" s="331">
        <f>SUM(D110:D113)</f>
        <v>188629</v>
      </c>
      <c r="E109" s="335" t="s">
        <v>165</v>
      </c>
    </row>
    <row r="110" spans="1:5" ht="15">
      <c r="A110" s="332" t="s">
        <v>166</v>
      </c>
      <c r="B110" s="333">
        <v>19513</v>
      </c>
      <c r="C110" s="333">
        <v>443</v>
      </c>
      <c r="D110" s="333">
        <f t="shared" si="1"/>
        <v>19956</v>
      </c>
      <c r="E110" s="334" t="s">
        <v>167</v>
      </c>
    </row>
    <row r="111" spans="1:5" ht="15">
      <c r="A111" s="332" t="s">
        <v>168</v>
      </c>
      <c r="B111" s="333">
        <v>16219</v>
      </c>
      <c r="C111" s="333">
        <v>769</v>
      </c>
      <c r="D111" s="333">
        <f t="shared" si="1"/>
        <v>16988</v>
      </c>
      <c r="E111" s="334" t="s">
        <v>169</v>
      </c>
    </row>
    <row r="112" spans="1:5" ht="15">
      <c r="A112" s="332" t="s">
        <v>170</v>
      </c>
      <c r="B112" s="333">
        <v>115347</v>
      </c>
      <c r="C112" s="333">
        <v>5164</v>
      </c>
      <c r="D112" s="333">
        <f t="shared" si="1"/>
        <v>120511</v>
      </c>
      <c r="E112" s="334" t="s">
        <v>171</v>
      </c>
    </row>
    <row r="113" spans="1:5" ht="15">
      <c r="A113" s="332" t="s">
        <v>172</v>
      </c>
      <c r="B113" s="333">
        <v>28467</v>
      </c>
      <c r="C113" s="333">
        <v>2707</v>
      </c>
      <c r="D113" s="333">
        <f t="shared" si="1"/>
        <v>31174</v>
      </c>
      <c r="E113" s="334" t="s">
        <v>173</v>
      </c>
    </row>
    <row r="114" spans="1:5" ht="14.25">
      <c r="A114" s="319" t="s">
        <v>174</v>
      </c>
      <c r="B114" s="331">
        <f>B116+B115</f>
        <v>82461</v>
      </c>
      <c r="C114" s="331">
        <f>C116+C115</f>
        <v>732</v>
      </c>
      <c r="D114" s="331">
        <f>D116+D115</f>
        <v>83193</v>
      </c>
      <c r="E114" s="335" t="s">
        <v>175</v>
      </c>
    </row>
    <row r="115" spans="1:5" ht="15">
      <c r="A115" s="301" t="s">
        <v>1076</v>
      </c>
      <c r="B115" s="333">
        <v>0</v>
      </c>
      <c r="C115" s="333">
        <v>732</v>
      </c>
      <c r="D115" s="333">
        <f>C115+B115</f>
        <v>732</v>
      </c>
      <c r="E115" s="131" t="s">
        <v>369</v>
      </c>
    </row>
    <row r="116" spans="1:5" ht="15">
      <c r="A116" s="301" t="s">
        <v>178</v>
      </c>
      <c r="B116" s="333">
        <v>82461</v>
      </c>
      <c r="C116" s="333">
        <v>0</v>
      </c>
      <c r="D116" s="333">
        <f>B116+C116</f>
        <v>82461</v>
      </c>
      <c r="E116" s="334" t="s">
        <v>370</v>
      </c>
    </row>
    <row r="117" spans="1:5" ht="14.25">
      <c r="A117" s="319" t="s">
        <v>351</v>
      </c>
      <c r="B117" s="814">
        <f>B114+B109+B104+B97+B91+B82+B72+B47+B39+B29+B20+B11</f>
        <v>13375322</v>
      </c>
      <c r="C117" s="814">
        <f>C114+C109+C104+C97+C91+C82+C72+C47+C39+C29+C20+C11</f>
        <v>6580251.5</v>
      </c>
      <c r="D117" s="814">
        <f>D114+D109+D104+D97+D91+D82+D72+D47+D39+D29+D20+D11</f>
        <v>19955573.5</v>
      </c>
      <c r="E117" s="64" t="s">
        <v>181</v>
      </c>
    </row>
    <row r="118" spans="1:5">
      <c r="B118" s="337"/>
      <c r="C118" s="337"/>
      <c r="D118" s="336"/>
    </row>
    <row r="119" spans="1:5">
      <c r="B119" s="338"/>
      <c r="C119" s="338"/>
      <c r="D119" s="338"/>
    </row>
    <row r="120" spans="1:5">
      <c r="B120" s="338"/>
      <c r="C120" s="338"/>
      <c r="D120" s="338"/>
    </row>
    <row r="121" spans="1:5">
      <c r="A121" s="339" t="s">
        <v>345</v>
      </c>
      <c r="B121" s="260"/>
      <c r="C121" s="260"/>
      <c r="D121" s="260"/>
      <c r="E121" s="77" t="s">
        <v>346</v>
      </c>
    </row>
    <row r="122" spans="1:5">
      <c r="B122" s="340"/>
      <c r="C122" s="340"/>
      <c r="D122" s="340"/>
    </row>
    <row r="123" spans="1:5">
      <c r="B123" s="260"/>
      <c r="C123" s="260"/>
      <c r="D123" s="260"/>
    </row>
  </sheetData>
  <pageMargins left="0.78740157480314965" right="0.625" top="0.59055118110236227" bottom="0.59055118110236227" header="0.51181102362204722" footer="0.51181102362204722"/>
  <pageSetup paperSize="9" scale="74" orientation="portrait" r:id="rId1"/>
  <headerFooter alignWithMargins="0"/>
  <rowBreaks count="1" manualBreakCount="1">
    <brk id="61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00B050"/>
  </sheetPr>
  <dimension ref="A1:G143"/>
  <sheetViews>
    <sheetView showGridLines="0" view="pageLayout" zoomScaleNormal="100" zoomScaleSheetLayoutView="137" workbookViewId="0">
      <selection activeCell="D24" sqref="D24"/>
    </sheetView>
  </sheetViews>
  <sheetFormatPr baseColWidth="10" defaultColWidth="11" defaultRowHeight="12.75"/>
  <cols>
    <col min="1" max="1" width="30.42578125" style="343" customWidth="1"/>
    <col min="2" max="2" width="12.140625" style="343" customWidth="1"/>
    <col min="3" max="3" width="9.7109375" style="343" customWidth="1"/>
    <col min="4" max="4" width="11" style="343" customWidth="1"/>
    <col min="5" max="5" width="35" style="343" customWidth="1"/>
    <col min="6" max="6" width="5.28515625" style="343" hidden="1" customWidth="1"/>
    <col min="7" max="7" width="5.28515625" style="343" customWidth="1"/>
    <col min="8" max="243" width="11" style="343" customWidth="1"/>
    <col min="244" max="253" width="11" style="343"/>
    <col min="254" max="254" width="30.42578125" style="343" customWidth="1"/>
    <col min="255" max="260" width="11" style="343" customWidth="1"/>
    <col min="261" max="261" width="35" style="343" customWidth="1"/>
    <col min="262" max="262" width="0" style="343" hidden="1" customWidth="1"/>
    <col min="263" max="263" width="5.28515625" style="343" customWidth="1"/>
    <col min="264" max="499" width="11" style="343" customWidth="1"/>
    <col min="500" max="509" width="11" style="343"/>
    <col min="510" max="510" width="30.42578125" style="343" customWidth="1"/>
    <col min="511" max="516" width="11" style="343" customWidth="1"/>
    <col min="517" max="517" width="35" style="343" customWidth="1"/>
    <col min="518" max="518" width="0" style="343" hidden="1" customWidth="1"/>
    <col min="519" max="519" width="5.28515625" style="343" customWidth="1"/>
    <col min="520" max="755" width="11" style="343" customWidth="1"/>
    <col min="756" max="765" width="11" style="343"/>
    <col min="766" max="766" width="30.42578125" style="343" customWidth="1"/>
    <col min="767" max="772" width="11" style="343" customWidth="1"/>
    <col min="773" max="773" width="35" style="343" customWidth="1"/>
    <col min="774" max="774" width="0" style="343" hidden="1" customWidth="1"/>
    <col min="775" max="775" width="5.28515625" style="343" customWidth="1"/>
    <col min="776" max="1011" width="11" style="343" customWidth="1"/>
    <col min="1012" max="1021" width="11" style="343"/>
    <col min="1022" max="1022" width="30.42578125" style="343" customWidth="1"/>
    <col min="1023" max="1028" width="11" style="343" customWidth="1"/>
    <col min="1029" max="1029" width="35" style="343" customWidth="1"/>
    <col min="1030" max="1030" width="0" style="343" hidden="1" customWidth="1"/>
    <col min="1031" max="1031" width="5.28515625" style="343" customWidth="1"/>
    <col min="1032" max="1267" width="11" style="343" customWidth="1"/>
    <col min="1268" max="1277" width="11" style="343"/>
    <col min="1278" max="1278" width="30.42578125" style="343" customWidth="1"/>
    <col min="1279" max="1284" width="11" style="343" customWidth="1"/>
    <col min="1285" max="1285" width="35" style="343" customWidth="1"/>
    <col min="1286" max="1286" width="0" style="343" hidden="1" customWidth="1"/>
    <col min="1287" max="1287" width="5.28515625" style="343" customWidth="1"/>
    <col min="1288" max="1523" width="11" style="343" customWidth="1"/>
    <col min="1524" max="1533" width="11" style="343"/>
    <col min="1534" max="1534" width="30.42578125" style="343" customWidth="1"/>
    <col min="1535" max="1540" width="11" style="343" customWidth="1"/>
    <col min="1541" max="1541" width="35" style="343" customWidth="1"/>
    <col min="1542" max="1542" width="0" style="343" hidden="1" customWidth="1"/>
    <col min="1543" max="1543" width="5.28515625" style="343" customWidth="1"/>
    <col min="1544" max="1779" width="11" style="343" customWidth="1"/>
    <col min="1780" max="1789" width="11" style="343"/>
    <col min="1790" max="1790" width="30.42578125" style="343" customWidth="1"/>
    <col min="1791" max="1796" width="11" style="343" customWidth="1"/>
    <col min="1797" max="1797" width="35" style="343" customWidth="1"/>
    <col min="1798" max="1798" width="0" style="343" hidden="1" customWidth="1"/>
    <col min="1799" max="1799" width="5.28515625" style="343" customWidth="1"/>
    <col min="1800" max="2035" width="11" style="343" customWidth="1"/>
    <col min="2036" max="2045" width="11" style="343"/>
    <col min="2046" max="2046" width="30.42578125" style="343" customWidth="1"/>
    <col min="2047" max="2052" width="11" style="343" customWidth="1"/>
    <col min="2053" max="2053" width="35" style="343" customWidth="1"/>
    <col min="2054" max="2054" width="0" style="343" hidden="1" customWidth="1"/>
    <col min="2055" max="2055" width="5.28515625" style="343" customWidth="1"/>
    <col min="2056" max="2291" width="11" style="343" customWidth="1"/>
    <col min="2292" max="2301" width="11" style="343"/>
    <col min="2302" max="2302" width="30.42578125" style="343" customWidth="1"/>
    <col min="2303" max="2308" width="11" style="343" customWidth="1"/>
    <col min="2309" max="2309" width="35" style="343" customWidth="1"/>
    <col min="2310" max="2310" width="0" style="343" hidden="1" customWidth="1"/>
    <col min="2311" max="2311" width="5.28515625" style="343" customWidth="1"/>
    <col min="2312" max="2547" width="11" style="343" customWidth="1"/>
    <col min="2548" max="2557" width="11" style="343"/>
    <col min="2558" max="2558" width="30.42578125" style="343" customWidth="1"/>
    <col min="2559" max="2564" width="11" style="343" customWidth="1"/>
    <col min="2565" max="2565" width="35" style="343" customWidth="1"/>
    <col min="2566" max="2566" width="0" style="343" hidden="1" customWidth="1"/>
    <col min="2567" max="2567" width="5.28515625" style="343" customWidth="1"/>
    <col min="2568" max="2803" width="11" style="343" customWidth="1"/>
    <col min="2804" max="2813" width="11" style="343"/>
    <col min="2814" max="2814" width="30.42578125" style="343" customWidth="1"/>
    <col min="2815" max="2820" width="11" style="343" customWidth="1"/>
    <col min="2821" max="2821" width="35" style="343" customWidth="1"/>
    <col min="2822" max="2822" width="0" style="343" hidden="1" customWidth="1"/>
    <col min="2823" max="2823" width="5.28515625" style="343" customWidth="1"/>
    <col min="2824" max="3059" width="11" style="343" customWidth="1"/>
    <col min="3060" max="3069" width="11" style="343"/>
    <col min="3070" max="3070" width="30.42578125" style="343" customWidth="1"/>
    <col min="3071" max="3076" width="11" style="343" customWidth="1"/>
    <col min="3077" max="3077" width="35" style="343" customWidth="1"/>
    <col min="3078" max="3078" width="0" style="343" hidden="1" customWidth="1"/>
    <col min="3079" max="3079" width="5.28515625" style="343" customWidth="1"/>
    <col min="3080" max="3315" width="11" style="343" customWidth="1"/>
    <col min="3316" max="3325" width="11" style="343"/>
    <col min="3326" max="3326" width="30.42578125" style="343" customWidth="1"/>
    <col min="3327" max="3332" width="11" style="343" customWidth="1"/>
    <col min="3333" max="3333" width="35" style="343" customWidth="1"/>
    <col min="3334" max="3334" width="0" style="343" hidden="1" customWidth="1"/>
    <col min="3335" max="3335" width="5.28515625" style="343" customWidth="1"/>
    <col min="3336" max="3571" width="11" style="343" customWidth="1"/>
    <col min="3572" max="3581" width="11" style="343"/>
    <col min="3582" max="3582" width="30.42578125" style="343" customWidth="1"/>
    <col min="3583" max="3588" width="11" style="343" customWidth="1"/>
    <col min="3589" max="3589" width="35" style="343" customWidth="1"/>
    <col min="3590" max="3590" width="0" style="343" hidden="1" customWidth="1"/>
    <col min="3591" max="3591" width="5.28515625" style="343" customWidth="1"/>
    <col min="3592" max="3827" width="11" style="343" customWidth="1"/>
    <col min="3828" max="3837" width="11" style="343"/>
    <col min="3838" max="3838" width="30.42578125" style="343" customWidth="1"/>
    <col min="3839" max="3844" width="11" style="343" customWidth="1"/>
    <col min="3845" max="3845" width="35" style="343" customWidth="1"/>
    <col min="3846" max="3846" width="0" style="343" hidden="1" customWidth="1"/>
    <col min="3847" max="3847" width="5.28515625" style="343" customWidth="1"/>
    <col min="3848" max="4083" width="11" style="343" customWidth="1"/>
    <col min="4084" max="4093" width="11" style="343"/>
    <col min="4094" max="4094" width="30.42578125" style="343" customWidth="1"/>
    <col min="4095" max="4100" width="11" style="343" customWidth="1"/>
    <col min="4101" max="4101" width="35" style="343" customWidth="1"/>
    <col min="4102" max="4102" width="0" style="343" hidden="1" customWidth="1"/>
    <col min="4103" max="4103" width="5.28515625" style="343" customWidth="1"/>
    <col min="4104" max="4339" width="11" style="343" customWidth="1"/>
    <col min="4340" max="4349" width="11" style="343"/>
    <col min="4350" max="4350" width="30.42578125" style="343" customWidth="1"/>
    <col min="4351" max="4356" width="11" style="343" customWidth="1"/>
    <col min="4357" max="4357" width="35" style="343" customWidth="1"/>
    <col min="4358" max="4358" width="0" style="343" hidden="1" customWidth="1"/>
    <col min="4359" max="4359" width="5.28515625" style="343" customWidth="1"/>
    <col min="4360" max="4595" width="11" style="343" customWidth="1"/>
    <col min="4596" max="4605" width="11" style="343"/>
    <col min="4606" max="4606" width="30.42578125" style="343" customWidth="1"/>
    <col min="4607" max="4612" width="11" style="343" customWidth="1"/>
    <col min="4613" max="4613" width="35" style="343" customWidth="1"/>
    <col min="4614" max="4614" width="0" style="343" hidden="1" customWidth="1"/>
    <col min="4615" max="4615" width="5.28515625" style="343" customWidth="1"/>
    <col min="4616" max="4851" width="11" style="343" customWidth="1"/>
    <col min="4852" max="4861" width="11" style="343"/>
    <col min="4862" max="4862" width="30.42578125" style="343" customWidth="1"/>
    <col min="4863" max="4868" width="11" style="343" customWidth="1"/>
    <col min="4869" max="4869" width="35" style="343" customWidth="1"/>
    <col min="4870" max="4870" width="0" style="343" hidden="1" customWidth="1"/>
    <col min="4871" max="4871" width="5.28515625" style="343" customWidth="1"/>
    <col min="4872" max="5107" width="11" style="343" customWidth="1"/>
    <col min="5108" max="5117" width="11" style="343"/>
    <col min="5118" max="5118" width="30.42578125" style="343" customWidth="1"/>
    <col min="5119" max="5124" width="11" style="343" customWidth="1"/>
    <col min="5125" max="5125" width="35" style="343" customWidth="1"/>
    <col min="5126" max="5126" width="0" style="343" hidden="1" customWidth="1"/>
    <col min="5127" max="5127" width="5.28515625" style="343" customWidth="1"/>
    <col min="5128" max="5363" width="11" style="343" customWidth="1"/>
    <col min="5364" max="5373" width="11" style="343"/>
    <col min="5374" max="5374" width="30.42578125" style="343" customWidth="1"/>
    <col min="5375" max="5380" width="11" style="343" customWidth="1"/>
    <col min="5381" max="5381" width="35" style="343" customWidth="1"/>
    <col min="5382" max="5382" width="0" style="343" hidden="1" customWidth="1"/>
    <col min="5383" max="5383" width="5.28515625" style="343" customWidth="1"/>
    <col min="5384" max="5619" width="11" style="343" customWidth="1"/>
    <col min="5620" max="5629" width="11" style="343"/>
    <col min="5630" max="5630" width="30.42578125" style="343" customWidth="1"/>
    <col min="5631" max="5636" width="11" style="343" customWidth="1"/>
    <col min="5637" max="5637" width="35" style="343" customWidth="1"/>
    <col min="5638" max="5638" width="0" style="343" hidden="1" customWidth="1"/>
    <col min="5639" max="5639" width="5.28515625" style="343" customWidth="1"/>
    <col min="5640" max="5875" width="11" style="343" customWidth="1"/>
    <col min="5876" max="5885" width="11" style="343"/>
    <col min="5886" max="5886" width="30.42578125" style="343" customWidth="1"/>
    <col min="5887" max="5892" width="11" style="343" customWidth="1"/>
    <col min="5893" max="5893" width="35" style="343" customWidth="1"/>
    <col min="5894" max="5894" width="0" style="343" hidden="1" customWidth="1"/>
    <col min="5895" max="5895" width="5.28515625" style="343" customWidth="1"/>
    <col min="5896" max="6131" width="11" style="343" customWidth="1"/>
    <col min="6132" max="6141" width="11" style="343"/>
    <col min="6142" max="6142" width="30.42578125" style="343" customWidth="1"/>
    <col min="6143" max="6148" width="11" style="343" customWidth="1"/>
    <col min="6149" max="6149" width="35" style="343" customWidth="1"/>
    <col min="6150" max="6150" width="0" style="343" hidden="1" customWidth="1"/>
    <col min="6151" max="6151" width="5.28515625" style="343" customWidth="1"/>
    <col min="6152" max="6387" width="11" style="343" customWidth="1"/>
    <col min="6388" max="6397" width="11" style="343"/>
    <col min="6398" max="6398" width="30.42578125" style="343" customWidth="1"/>
    <col min="6399" max="6404" width="11" style="343" customWidth="1"/>
    <col min="6405" max="6405" width="35" style="343" customWidth="1"/>
    <col min="6406" max="6406" width="0" style="343" hidden="1" customWidth="1"/>
    <col min="6407" max="6407" width="5.28515625" style="343" customWidth="1"/>
    <col min="6408" max="6643" width="11" style="343" customWidth="1"/>
    <col min="6644" max="6653" width="11" style="343"/>
    <col min="6654" max="6654" width="30.42578125" style="343" customWidth="1"/>
    <col min="6655" max="6660" width="11" style="343" customWidth="1"/>
    <col min="6661" max="6661" width="35" style="343" customWidth="1"/>
    <col min="6662" max="6662" width="0" style="343" hidden="1" customWidth="1"/>
    <col min="6663" max="6663" width="5.28515625" style="343" customWidth="1"/>
    <col min="6664" max="6899" width="11" style="343" customWidth="1"/>
    <col min="6900" max="6909" width="11" style="343"/>
    <col min="6910" max="6910" width="30.42578125" style="343" customWidth="1"/>
    <col min="6911" max="6916" width="11" style="343" customWidth="1"/>
    <col min="6917" max="6917" width="35" style="343" customWidth="1"/>
    <col min="6918" max="6918" width="0" style="343" hidden="1" customWidth="1"/>
    <col min="6919" max="6919" width="5.28515625" style="343" customWidth="1"/>
    <col min="6920" max="7155" width="11" style="343" customWidth="1"/>
    <col min="7156" max="7165" width="11" style="343"/>
    <col min="7166" max="7166" width="30.42578125" style="343" customWidth="1"/>
    <col min="7167" max="7172" width="11" style="343" customWidth="1"/>
    <col min="7173" max="7173" width="35" style="343" customWidth="1"/>
    <col min="7174" max="7174" width="0" style="343" hidden="1" customWidth="1"/>
    <col min="7175" max="7175" width="5.28515625" style="343" customWidth="1"/>
    <col min="7176" max="7411" width="11" style="343" customWidth="1"/>
    <col min="7412" max="7421" width="11" style="343"/>
    <col min="7422" max="7422" width="30.42578125" style="343" customWidth="1"/>
    <col min="7423" max="7428" width="11" style="343" customWidth="1"/>
    <col min="7429" max="7429" width="35" style="343" customWidth="1"/>
    <col min="7430" max="7430" width="0" style="343" hidden="1" customWidth="1"/>
    <col min="7431" max="7431" width="5.28515625" style="343" customWidth="1"/>
    <col min="7432" max="7667" width="11" style="343" customWidth="1"/>
    <col min="7668" max="7677" width="11" style="343"/>
    <col min="7678" max="7678" width="30.42578125" style="343" customWidth="1"/>
    <col min="7679" max="7684" width="11" style="343" customWidth="1"/>
    <col min="7685" max="7685" width="35" style="343" customWidth="1"/>
    <col min="7686" max="7686" width="0" style="343" hidden="1" customWidth="1"/>
    <col min="7687" max="7687" width="5.28515625" style="343" customWidth="1"/>
    <col min="7688" max="7923" width="11" style="343" customWidth="1"/>
    <col min="7924" max="7933" width="11" style="343"/>
    <col min="7934" max="7934" width="30.42578125" style="343" customWidth="1"/>
    <col min="7935" max="7940" width="11" style="343" customWidth="1"/>
    <col min="7941" max="7941" width="35" style="343" customWidth="1"/>
    <col min="7942" max="7942" width="0" style="343" hidden="1" customWidth="1"/>
    <col min="7943" max="7943" width="5.28515625" style="343" customWidth="1"/>
    <col min="7944" max="8179" width="11" style="343" customWidth="1"/>
    <col min="8180" max="8189" width="11" style="343"/>
    <col min="8190" max="8190" width="30.42578125" style="343" customWidth="1"/>
    <col min="8191" max="8196" width="11" style="343" customWidth="1"/>
    <col min="8197" max="8197" width="35" style="343" customWidth="1"/>
    <col min="8198" max="8198" width="0" style="343" hidden="1" customWidth="1"/>
    <col min="8199" max="8199" width="5.28515625" style="343" customWidth="1"/>
    <col min="8200" max="8435" width="11" style="343" customWidth="1"/>
    <col min="8436" max="8445" width="11" style="343"/>
    <col min="8446" max="8446" width="30.42578125" style="343" customWidth="1"/>
    <col min="8447" max="8452" width="11" style="343" customWidth="1"/>
    <col min="8453" max="8453" width="35" style="343" customWidth="1"/>
    <col min="8454" max="8454" width="0" style="343" hidden="1" customWidth="1"/>
    <col min="8455" max="8455" width="5.28515625" style="343" customWidth="1"/>
    <col min="8456" max="8691" width="11" style="343" customWidth="1"/>
    <col min="8692" max="8701" width="11" style="343"/>
    <col min="8702" max="8702" width="30.42578125" style="343" customWidth="1"/>
    <col min="8703" max="8708" width="11" style="343" customWidth="1"/>
    <col min="8709" max="8709" width="35" style="343" customWidth="1"/>
    <col min="8710" max="8710" width="0" style="343" hidden="1" customWidth="1"/>
    <col min="8711" max="8711" width="5.28515625" style="343" customWidth="1"/>
    <col min="8712" max="8947" width="11" style="343" customWidth="1"/>
    <col min="8948" max="8957" width="11" style="343"/>
    <col min="8958" max="8958" width="30.42578125" style="343" customWidth="1"/>
    <col min="8959" max="8964" width="11" style="343" customWidth="1"/>
    <col min="8965" max="8965" width="35" style="343" customWidth="1"/>
    <col min="8966" max="8966" width="0" style="343" hidden="1" customWidth="1"/>
    <col min="8967" max="8967" width="5.28515625" style="343" customWidth="1"/>
    <col min="8968" max="9203" width="11" style="343" customWidth="1"/>
    <col min="9204" max="9213" width="11" style="343"/>
    <col min="9214" max="9214" width="30.42578125" style="343" customWidth="1"/>
    <col min="9215" max="9220" width="11" style="343" customWidth="1"/>
    <col min="9221" max="9221" width="35" style="343" customWidth="1"/>
    <col min="9222" max="9222" width="0" style="343" hidden="1" customWidth="1"/>
    <col min="9223" max="9223" width="5.28515625" style="343" customWidth="1"/>
    <col min="9224" max="9459" width="11" style="343" customWidth="1"/>
    <col min="9460" max="9469" width="11" style="343"/>
    <col min="9470" max="9470" width="30.42578125" style="343" customWidth="1"/>
    <col min="9471" max="9476" width="11" style="343" customWidth="1"/>
    <col min="9477" max="9477" width="35" style="343" customWidth="1"/>
    <col min="9478" max="9478" width="0" style="343" hidden="1" customWidth="1"/>
    <col min="9479" max="9479" width="5.28515625" style="343" customWidth="1"/>
    <col min="9480" max="9715" width="11" style="343" customWidth="1"/>
    <col min="9716" max="9725" width="11" style="343"/>
    <col min="9726" max="9726" width="30.42578125" style="343" customWidth="1"/>
    <col min="9727" max="9732" width="11" style="343" customWidth="1"/>
    <col min="9733" max="9733" width="35" style="343" customWidth="1"/>
    <col min="9734" max="9734" width="0" style="343" hidden="1" customWidth="1"/>
    <col min="9735" max="9735" width="5.28515625" style="343" customWidth="1"/>
    <col min="9736" max="9971" width="11" style="343" customWidth="1"/>
    <col min="9972" max="9981" width="11" style="343"/>
    <col min="9982" max="9982" width="30.42578125" style="343" customWidth="1"/>
    <col min="9983" max="9988" width="11" style="343" customWidth="1"/>
    <col min="9989" max="9989" width="35" style="343" customWidth="1"/>
    <col min="9990" max="9990" width="0" style="343" hidden="1" customWidth="1"/>
    <col min="9991" max="9991" width="5.28515625" style="343" customWidth="1"/>
    <col min="9992" max="10227" width="11" style="343" customWidth="1"/>
    <col min="10228" max="10237" width="11" style="343"/>
    <col min="10238" max="10238" width="30.42578125" style="343" customWidth="1"/>
    <col min="10239" max="10244" width="11" style="343" customWidth="1"/>
    <col min="10245" max="10245" width="35" style="343" customWidth="1"/>
    <col min="10246" max="10246" width="0" style="343" hidden="1" customWidth="1"/>
    <col min="10247" max="10247" width="5.28515625" style="343" customWidth="1"/>
    <col min="10248" max="10483" width="11" style="343" customWidth="1"/>
    <col min="10484" max="10493" width="11" style="343"/>
    <col min="10494" max="10494" width="30.42578125" style="343" customWidth="1"/>
    <col min="10495" max="10500" width="11" style="343" customWidth="1"/>
    <col min="10501" max="10501" width="35" style="343" customWidth="1"/>
    <col min="10502" max="10502" width="0" style="343" hidden="1" customWidth="1"/>
    <col min="10503" max="10503" width="5.28515625" style="343" customWidth="1"/>
    <col min="10504" max="10739" width="11" style="343" customWidth="1"/>
    <col min="10740" max="10749" width="11" style="343"/>
    <col min="10750" max="10750" width="30.42578125" style="343" customWidth="1"/>
    <col min="10751" max="10756" width="11" style="343" customWidth="1"/>
    <col min="10757" max="10757" width="35" style="343" customWidth="1"/>
    <col min="10758" max="10758" width="0" style="343" hidden="1" customWidth="1"/>
    <col min="10759" max="10759" width="5.28515625" style="343" customWidth="1"/>
    <col min="10760" max="10995" width="11" style="343" customWidth="1"/>
    <col min="10996" max="11005" width="11" style="343"/>
    <col min="11006" max="11006" width="30.42578125" style="343" customWidth="1"/>
    <col min="11007" max="11012" width="11" style="343" customWidth="1"/>
    <col min="11013" max="11013" width="35" style="343" customWidth="1"/>
    <col min="11014" max="11014" width="0" style="343" hidden="1" customWidth="1"/>
    <col min="11015" max="11015" width="5.28515625" style="343" customWidth="1"/>
    <col min="11016" max="11251" width="11" style="343" customWidth="1"/>
    <col min="11252" max="11261" width="11" style="343"/>
    <col min="11262" max="11262" width="30.42578125" style="343" customWidth="1"/>
    <col min="11263" max="11268" width="11" style="343" customWidth="1"/>
    <col min="11269" max="11269" width="35" style="343" customWidth="1"/>
    <col min="11270" max="11270" width="0" style="343" hidden="1" customWidth="1"/>
    <col min="11271" max="11271" width="5.28515625" style="343" customWidth="1"/>
    <col min="11272" max="11507" width="11" style="343" customWidth="1"/>
    <col min="11508" max="11517" width="11" style="343"/>
    <col min="11518" max="11518" width="30.42578125" style="343" customWidth="1"/>
    <col min="11519" max="11524" width="11" style="343" customWidth="1"/>
    <col min="11525" max="11525" width="35" style="343" customWidth="1"/>
    <col min="11526" max="11526" width="0" style="343" hidden="1" customWidth="1"/>
    <col min="11527" max="11527" width="5.28515625" style="343" customWidth="1"/>
    <col min="11528" max="11763" width="11" style="343" customWidth="1"/>
    <col min="11764" max="11773" width="11" style="343"/>
    <col min="11774" max="11774" width="30.42578125" style="343" customWidth="1"/>
    <col min="11775" max="11780" width="11" style="343" customWidth="1"/>
    <col min="11781" max="11781" width="35" style="343" customWidth="1"/>
    <col min="11782" max="11782" width="0" style="343" hidden="1" customWidth="1"/>
    <col min="11783" max="11783" width="5.28515625" style="343" customWidth="1"/>
    <col min="11784" max="12019" width="11" style="343" customWidth="1"/>
    <col min="12020" max="12029" width="11" style="343"/>
    <col min="12030" max="12030" width="30.42578125" style="343" customWidth="1"/>
    <col min="12031" max="12036" width="11" style="343" customWidth="1"/>
    <col min="12037" max="12037" width="35" style="343" customWidth="1"/>
    <col min="12038" max="12038" width="0" style="343" hidden="1" customWidth="1"/>
    <col min="12039" max="12039" width="5.28515625" style="343" customWidth="1"/>
    <col min="12040" max="12275" width="11" style="343" customWidth="1"/>
    <col min="12276" max="12285" width="11" style="343"/>
    <col min="12286" max="12286" width="30.42578125" style="343" customWidth="1"/>
    <col min="12287" max="12292" width="11" style="343" customWidth="1"/>
    <col min="12293" max="12293" width="35" style="343" customWidth="1"/>
    <col min="12294" max="12294" width="0" style="343" hidden="1" customWidth="1"/>
    <col min="12295" max="12295" width="5.28515625" style="343" customWidth="1"/>
    <col min="12296" max="12531" width="11" style="343" customWidth="1"/>
    <col min="12532" max="12541" width="11" style="343"/>
    <col min="12542" max="12542" width="30.42578125" style="343" customWidth="1"/>
    <col min="12543" max="12548" width="11" style="343" customWidth="1"/>
    <col min="12549" max="12549" width="35" style="343" customWidth="1"/>
    <col min="12550" max="12550" width="0" style="343" hidden="1" customWidth="1"/>
    <col min="12551" max="12551" width="5.28515625" style="343" customWidth="1"/>
    <col min="12552" max="12787" width="11" style="343" customWidth="1"/>
    <col min="12788" max="12797" width="11" style="343"/>
    <col min="12798" max="12798" width="30.42578125" style="343" customWidth="1"/>
    <col min="12799" max="12804" width="11" style="343" customWidth="1"/>
    <col min="12805" max="12805" width="35" style="343" customWidth="1"/>
    <col min="12806" max="12806" width="0" style="343" hidden="1" customWidth="1"/>
    <col min="12807" max="12807" width="5.28515625" style="343" customWidth="1"/>
    <col min="12808" max="13043" width="11" style="343" customWidth="1"/>
    <col min="13044" max="13053" width="11" style="343"/>
    <col min="13054" max="13054" width="30.42578125" style="343" customWidth="1"/>
    <col min="13055" max="13060" width="11" style="343" customWidth="1"/>
    <col min="13061" max="13061" width="35" style="343" customWidth="1"/>
    <col min="13062" max="13062" width="0" style="343" hidden="1" customWidth="1"/>
    <col min="13063" max="13063" width="5.28515625" style="343" customWidth="1"/>
    <col min="13064" max="13299" width="11" style="343" customWidth="1"/>
    <col min="13300" max="13309" width="11" style="343"/>
    <col min="13310" max="13310" width="30.42578125" style="343" customWidth="1"/>
    <col min="13311" max="13316" width="11" style="343" customWidth="1"/>
    <col min="13317" max="13317" width="35" style="343" customWidth="1"/>
    <col min="13318" max="13318" width="0" style="343" hidden="1" customWidth="1"/>
    <col min="13319" max="13319" width="5.28515625" style="343" customWidth="1"/>
    <col min="13320" max="13555" width="11" style="343" customWidth="1"/>
    <col min="13556" max="13565" width="11" style="343"/>
    <col min="13566" max="13566" width="30.42578125" style="343" customWidth="1"/>
    <col min="13567" max="13572" width="11" style="343" customWidth="1"/>
    <col min="13573" max="13573" width="35" style="343" customWidth="1"/>
    <col min="13574" max="13574" width="0" style="343" hidden="1" customWidth="1"/>
    <col min="13575" max="13575" width="5.28515625" style="343" customWidth="1"/>
    <col min="13576" max="13811" width="11" style="343" customWidth="1"/>
    <col min="13812" max="13821" width="11" style="343"/>
    <col min="13822" max="13822" width="30.42578125" style="343" customWidth="1"/>
    <col min="13823" max="13828" width="11" style="343" customWidth="1"/>
    <col min="13829" max="13829" width="35" style="343" customWidth="1"/>
    <col min="13830" max="13830" width="0" style="343" hidden="1" customWidth="1"/>
    <col min="13831" max="13831" width="5.28515625" style="343" customWidth="1"/>
    <col min="13832" max="14067" width="11" style="343" customWidth="1"/>
    <col min="14068" max="14077" width="11" style="343"/>
    <col min="14078" max="14078" width="30.42578125" style="343" customWidth="1"/>
    <col min="14079" max="14084" width="11" style="343" customWidth="1"/>
    <col min="14085" max="14085" width="35" style="343" customWidth="1"/>
    <col min="14086" max="14086" width="0" style="343" hidden="1" customWidth="1"/>
    <col min="14087" max="14087" width="5.28515625" style="343" customWidth="1"/>
    <col min="14088" max="14323" width="11" style="343" customWidth="1"/>
    <col min="14324" max="14333" width="11" style="343"/>
    <col min="14334" max="14334" width="30.42578125" style="343" customWidth="1"/>
    <col min="14335" max="14340" width="11" style="343" customWidth="1"/>
    <col min="14341" max="14341" width="35" style="343" customWidth="1"/>
    <col min="14342" max="14342" width="0" style="343" hidden="1" customWidth="1"/>
    <col min="14343" max="14343" width="5.28515625" style="343" customWidth="1"/>
    <col min="14344" max="14579" width="11" style="343" customWidth="1"/>
    <col min="14580" max="14589" width="11" style="343"/>
    <col min="14590" max="14590" width="30.42578125" style="343" customWidth="1"/>
    <col min="14591" max="14596" width="11" style="343" customWidth="1"/>
    <col min="14597" max="14597" width="35" style="343" customWidth="1"/>
    <col min="14598" max="14598" width="0" style="343" hidden="1" customWidth="1"/>
    <col min="14599" max="14599" width="5.28515625" style="343" customWidth="1"/>
    <col min="14600" max="14835" width="11" style="343" customWidth="1"/>
    <col min="14836" max="14845" width="11" style="343"/>
    <col min="14846" max="14846" width="30.42578125" style="343" customWidth="1"/>
    <col min="14847" max="14852" width="11" style="343" customWidth="1"/>
    <col min="14853" max="14853" width="35" style="343" customWidth="1"/>
    <col min="14854" max="14854" width="0" style="343" hidden="1" customWidth="1"/>
    <col min="14855" max="14855" width="5.28515625" style="343" customWidth="1"/>
    <col min="14856" max="15091" width="11" style="343" customWidth="1"/>
    <col min="15092" max="15101" width="11" style="343"/>
    <col min="15102" max="15102" width="30.42578125" style="343" customWidth="1"/>
    <col min="15103" max="15108" width="11" style="343" customWidth="1"/>
    <col min="15109" max="15109" width="35" style="343" customWidth="1"/>
    <col min="15110" max="15110" width="0" style="343" hidden="1" customWidth="1"/>
    <col min="15111" max="15111" width="5.28515625" style="343" customWidth="1"/>
    <col min="15112" max="15347" width="11" style="343" customWidth="1"/>
    <col min="15348" max="15357" width="11" style="343"/>
    <col min="15358" max="15358" width="30.42578125" style="343" customWidth="1"/>
    <col min="15359" max="15364" width="11" style="343" customWidth="1"/>
    <col min="15365" max="15365" width="35" style="343" customWidth="1"/>
    <col min="15366" max="15366" width="0" style="343" hidden="1" customWidth="1"/>
    <col min="15367" max="15367" width="5.28515625" style="343" customWidth="1"/>
    <col min="15368" max="15603" width="11" style="343" customWidth="1"/>
    <col min="15604" max="15613" width="11" style="343"/>
    <col min="15614" max="15614" width="30.42578125" style="343" customWidth="1"/>
    <col min="15615" max="15620" width="11" style="343" customWidth="1"/>
    <col min="15621" max="15621" width="35" style="343" customWidth="1"/>
    <col min="15622" max="15622" width="0" style="343" hidden="1" customWidth="1"/>
    <col min="15623" max="15623" width="5.28515625" style="343" customWidth="1"/>
    <col min="15624" max="15859" width="11" style="343" customWidth="1"/>
    <col min="15860" max="15869" width="11" style="343"/>
    <col min="15870" max="15870" width="30.42578125" style="343" customWidth="1"/>
    <col min="15871" max="15876" width="11" style="343" customWidth="1"/>
    <col min="15877" max="15877" width="35" style="343" customWidth="1"/>
    <col min="15878" max="15878" width="0" style="343" hidden="1" customWidth="1"/>
    <col min="15879" max="15879" width="5.28515625" style="343" customWidth="1"/>
    <col min="15880" max="16115" width="11" style="343" customWidth="1"/>
    <col min="16116" max="16125" width="11" style="343"/>
    <col min="16126" max="16126" width="30.42578125" style="343" customWidth="1"/>
    <col min="16127" max="16132" width="11" style="343" customWidth="1"/>
    <col min="16133" max="16133" width="35" style="343" customWidth="1"/>
    <col min="16134" max="16134" width="0" style="343" hidden="1" customWidth="1"/>
    <col min="16135" max="16135" width="5.28515625" style="343" customWidth="1"/>
    <col min="16136" max="16371" width="11" style="343" customWidth="1"/>
    <col min="16372" max="16384" width="11" style="343"/>
  </cols>
  <sheetData>
    <row r="1" spans="1:7" ht="24.75" customHeight="1">
      <c r="A1" s="847" t="s">
        <v>2</v>
      </c>
      <c r="B1" s="872"/>
      <c r="C1" s="872"/>
      <c r="D1" s="847"/>
      <c r="E1" s="873" t="s">
        <v>4</v>
      </c>
    </row>
    <row r="2" spans="1:7" ht="18.95" customHeight="1"/>
    <row r="3" spans="1:7" ht="20.25">
      <c r="A3" s="840" t="s">
        <v>1178</v>
      </c>
      <c r="B3" s="346"/>
      <c r="C3" s="347"/>
      <c r="D3" s="347"/>
      <c r="E3" s="803" t="s">
        <v>1180</v>
      </c>
      <c r="F3" s="803" t="s">
        <v>1079</v>
      </c>
      <c r="G3" s="348"/>
    </row>
    <row r="4" spans="1:7" ht="18.95" customHeight="1">
      <c r="A4" s="772" t="s">
        <v>1179</v>
      </c>
      <c r="B4" s="349"/>
      <c r="C4" s="347"/>
      <c r="D4" s="347"/>
      <c r="E4" s="826" t="s">
        <v>1181</v>
      </c>
      <c r="F4" s="804" t="s">
        <v>1080</v>
      </c>
    </row>
    <row r="5" spans="1:7" ht="18.95" customHeight="1">
      <c r="A5" s="345"/>
      <c r="B5" s="349"/>
      <c r="C5" s="347"/>
      <c r="D5" s="347"/>
      <c r="E5" s="802"/>
      <c r="F5" s="350"/>
    </row>
    <row r="6" spans="1:7" ht="12.95" customHeight="1">
      <c r="A6" s="345"/>
      <c r="B6" s="349"/>
      <c r="C6" s="349"/>
      <c r="D6" s="349"/>
      <c r="E6" s="350"/>
      <c r="F6" s="350"/>
    </row>
    <row r="7" spans="1:7" ht="18.75">
      <c r="A7" s="815">
        <v>2019</v>
      </c>
      <c r="B7" s="271"/>
      <c r="C7" s="801" t="s">
        <v>1077</v>
      </c>
      <c r="D7" s="811"/>
      <c r="E7" s="151">
        <v>2019</v>
      </c>
      <c r="F7" s="350"/>
    </row>
    <row r="8" spans="1:7" ht="13.5" customHeight="1">
      <c r="A8" s="271"/>
      <c r="B8" s="271"/>
      <c r="C8" s="801" t="s">
        <v>1078</v>
      </c>
      <c r="D8" s="811"/>
      <c r="E8" s="86"/>
      <c r="F8" s="350"/>
    </row>
    <row r="9" spans="1:7" ht="13.5" customHeight="1">
      <c r="A9" s="815"/>
      <c r="B9" s="816" t="s">
        <v>1072</v>
      </c>
      <c r="C9" s="816" t="s">
        <v>1073</v>
      </c>
      <c r="D9" s="261" t="s">
        <v>181</v>
      </c>
      <c r="E9" s="86"/>
      <c r="F9" s="353"/>
    </row>
    <row r="10" spans="1:7" ht="13.5" customHeight="1">
      <c r="A10" s="96"/>
      <c r="B10" s="268" t="s">
        <v>1074</v>
      </c>
      <c r="C10" s="268" t="s">
        <v>1075</v>
      </c>
      <c r="D10" s="261" t="s">
        <v>351</v>
      </c>
      <c r="E10" s="86"/>
      <c r="F10" s="929"/>
      <c r="G10" s="929"/>
    </row>
    <row r="11" spans="1:7" ht="13.5" customHeight="1">
      <c r="A11" s="326"/>
      <c r="B11" s="352"/>
      <c r="C11" s="85"/>
      <c r="D11" s="354"/>
      <c r="E11" s="85"/>
      <c r="F11" s="929"/>
      <c r="G11" s="929"/>
    </row>
    <row r="12" spans="1:7" ht="13.5" customHeight="1">
      <c r="A12" s="96"/>
      <c r="B12" s="352"/>
      <c r="D12" s="354"/>
      <c r="E12" s="86"/>
      <c r="F12" s="929"/>
      <c r="G12" s="929"/>
    </row>
    <row r="13" spans="1:7" ht="8.1" customHeight="1">
      <c r="A13" s="96"/>
      <c r="B13" s="85"/>
      <c r="C13" s="85"/>
      <c r="D13" s="85"/>
      <c r="E13" s="85"/>
      <c r="F13" s="355"/>
      <c r="G13" s="356"/>
    </row>
    <row r="14" spans="1:7" ht="18" customHeight="1">
      <c r="A14" s="319" t="s">
        <v>16</v>
      </c>
      <c r="B14" s="331">
        <f>SUM(B15:B22)</f>
        <v>84606</v>
      </c>
      <c r="C14" s="331">
        <f>SUM(C15:C22)</f>
        <v>50779</v>
      </c>
      <c r="D14" s="331">
        <f>SUM(D15:D22)</f>
        <v>135385</v>
      </c>
      <c r="E14" s="321" t="s">
        <v>17</v>
      </c>
      <c r="F14" s="357"/>
      <c r="G14" s="357"/>
    </row>
    <row r="15" spans="1:7" ht="18" customHeight="1">
      <c r="A15" s="301" t="s">
        <v>301</v>
      </c>
      <c r="B15" s="358">
        <v>4195</v>
      </c>
      <c r="C15" s="358">
        <v>6388</v>
      </c>
      <c r="D15" s="358">
        <f>B15+C15</f>
        <v>10583</v>
      </c>
      <c r="E15" s="323" t="s">
        <v>18</v>
      </c>
      <c r="F15" s="359"/>
      <c r="G15" s="359"/>
    </row>
    <row r="16" spans="1:7" ht="18" customHeight="1">
      <c r="A16" s="301" t="s">
        <v>302</v>
      </c>
      <c r="B16" s="358">
        <v>1893</v>
      </c>
      <c r="C16" s="358">
        <v>12614</v>
      </c>
      <c r="D16" s="358">
        <f t="shared" ref="D16:D55" si="0">B16+C16</f>
        <v>14507</v>
      </c>
      <c r="E16" s="323" t="s">
        <v>19</v>
      </c>
      <c r="F16" s="359"/>
      <c r="G16" s="359"/>
    </row>
    <row r="17" spans="1:7" ht="18" customHeight="1">
      <c r="A17" s="301" t="s">
        <v>303</v>
      </c>
      <c r="B17" s="358">
        <v>0</v>
      </c>
      <c r="C17" s="358">
        <v>5862</v>
      </c>
      <c r="D17" s="358">
        <f t="shared" si="0"/>
        <v>5862</v>
      </c>
      <c r="E17" s="323" t="s">
        <v>20</v>
      </c>
      <c r="F17" s="359"/>
      <c r="G17" s="359"/>
    </row>
    <row r="18" spans="1:7" ht="18" customHeight="1">
      <c r="A18" s="86" t="s">
        <v>304</v>
      </c>
      <c r="B18" s="358">
        <v>6302</v>
      </c>
      <c r="C18" s="358">
        <v>6639</v>
      </c>
      <c r="D18" s="358">
        <f t="shared" si="0"/>
        <v>12941</v>
      </c>
      <c r="E18" s="323" t="s">
        <v>21</v>
      </c>
      <c r="F18" s="359"/>
      <c r="G18" s="359"/>
    </row>
    <row r="19" spans="1:7" ht="18" customHeight="1">
      <c r="A19" s="86" t="s">
        <v>305</v>
      </c>
      <c r="B19" s="358">
        <v>7244</v>
      </c>
      <c r="C19" s="358">
        <v>10702</v>
      </c>
      <c r="D19" s="358">
        <f t="shared" si="0"/>
        <v>17946</v>
      </c>
      <c r="E19" s="323" t="s">
        <v>25</v>
      </c>
      <c r="F19" s="359"/>
      <c r="G19" s="359"/>
    </row>
    <row r="20" spans="1:7" ht="18" customHeight="1">
      <c r="A20" s="86" t="s">
        <v>306</v>
      </c>
      <c r="B20" s="358">
        <v>39693</v>
      </c>
      <c r="C20" s="358">
        <v>3587</v>
      </c>
      <c r="D20" s="358">
        <f t="shared" si="0"/>
        <v>43280</v>
      </c>
      <c r="E20" s="323" t="s">
        <v>27</v>
      </c>
      <c r="F20" s="359"/>
      <c r="G20" s="359"/>
    </row>
    <row r="21" spans="1:7" ht="18" customHeight="1">
      <c r="A21" s="86" t="s">
        <v>307</v>
      </c>
      <c r="B21" s="358">
        <v>13202</v>
      </c>
      <c r="C21" s="358">
        <v>4517</v>
      </c>
      <c r="D21" s="358">
        <f t="shared" si="0"/>
        <v>17719</v>
      </c>
      <c r="E21" s="323" t="s">
        <v>29</v>
      </c>
      <c r="F21" s="359"/>
      <c r="G21" s="359"/>
    </row>
    <row r="22" spans="1:7" ht="18" customHeight="1">
      <c r="A22" s="86" t="s">
        <v>308</v>
      </c>
      <c r="B22" s="358">
        <v>12077</v>
      </c>
      <c r="C22" s="358">
        <v>470</v>
      </c>
      <c r="D22" s="358">
        <f t="shared" si="0"/>
        <v>12547</v>
      </c>
      <c r="E22" s="323" t="s">
        <v>23</v>
      </c>
      <c r="F22" s="359"/>
      <c r="G22" s="359"/>
    </row>
    <row r="23" spans="1:7" ht="18" customHeight="1">
      <c r="A23" s="319" t="s">
        <v>30</v>
      </c>
      <c r="B23" s="331">
        <f>SUM(B24:B31)</f>
        <v>59050</v>
      </c>
      <c r="C23" s="331">
        <f>SUM(C24:C31)</f>
        <v>27918</v>
      </c>
      <c r="D23" s="331">
        <f>SUM(D24:D31)</f>
        <v>86968</v>
      </c>
      <c r="E23" s="324" t="s">
        <v>31</v>
      </c>
      <c r="F23" s="359"/>
      <c r="G23" s="359"/>
    </row>
    <row r="24" spans="1:7" ht="18" customHeight="1">
      <c r="A24" s="301" t="s">
        <v>32</v>
      </c>
      <c r="B24" s="358">
        <v>5084</v>
      </c>
      <c r="C24" s="358">
        <v>4424</v>
      </c>
      <c r="D24" s="358">
        <f t="shared" si="0"/>
        <v>9508</v>
      </c>
      <c r="E24" s="325" t="s">
        <v>33</v>
      </c>
      <c r="F24" s="359"/>
      <c r="G24" s="359"/>
    </row>
    <row r="25" spans="1:7" ht="18" customHeight="1">
      <c r="A25" s="301" t="s">
        <v>34</v>
      </c>
      <c r="B25" s="358">
        <v>4743</v>
      </c>
      <c r="C25" s="358">
        <v>3534</v>
      </c>
      <c r="D25" s="358">
        <f t="shared" si="0"/>
        <v>8277</v>
      </c>
      <c r="E25" s="325" t="s">
        <v>35</v>
      </c>
      <c r="F25" s="359"/>
      <c r="G25" s="359"/>
    </row>
    <row r="26" spans="1:7" ht="18" customHeight="1">
      <c r="A26" s="301" t="s">
        <v>36</v>
      </c>
      <c r="B26" s="358">
        <v>2584</v>
      </c>
      <c r="C26" s="358">
        <v>5126</v>
      </c>
      <c r="D26" s="358">
        <f t="shared" si="0"/>
        <v>7710</v>
      </c>
      <c r="E26" s="325" t="s">
        <v>37</v>
      </c>
      <c r="F26" s="359"/>
      <c r="G26" s="359"/>
    </row>
    <row r="27" spans="1:7" ht="18" customHeight="1">
      <c r="A27" s="301" t="s">
        <v>38</v>
      </c>
      <c r="B27" s="358">
        <v>3267</v>
      </c>
      <c r="C27" s="358">
        <v>4331</v>
      </c>
      <c r="D27" s="358">
        <f t="shared" si="0"/>
        <v>7598</v>
      </c>
      <c r="E27" s="323" t="s">
        <v>39</v>
      </c>
      <c r="F27" s="359"/>
      <c r="G27" s="359"/>
    </row>
    <row r="28" spans="1:7" ht="18" customHeight="1">
      <c r="A28" s="301" t="s">
        <v>40</v>
      </c>
      <c r="B28" s="358">
        <v>3995</v>
      </c>
      <c r="C28" s="358">
        <v>2304</v>
      </c>
      <c r="D28" s="358">
        <f t="shared" si="0"/>
        <v>6299</v>
      </c>
      <c r="E28" s="325" t="s">
        <v>41</v>
      </c>
      <c r="F28" s="359"/>
      <c r="G28" s="359"/>
    </row>
    <row r="29" spans="1:7" ht="18" customHeight="1">
      <c r="A29" s="301" t="s">
        <v>42</v>
      </c>
      <c r="B29" s="358">
        <v>12389</v>
      </c>
      <c r="C29" s="358">
        <v>3581</v>
      </c>
      <c r="D29" s="358">
        <f t="shared" si="0"/>
        <v>15970</v>
      </c>
      <c r="E29" s="325" t="s">
        <v>43</v>
      </c>
      <c r="F29" s="359"/>
      <c r="G29" s="359"/>
    </row>
    <row r="30" spans="1:7" ht="18" customHeight="1">
      <c r="A30" s="301" t="s">
        <v>44</v>
      </c>
      <c r="B30" s="358">
        <v>19181</v>
      </c>
      <c r="C30" s="358">
        <v>1530</v>
      </c>
      <c r="D30" s="358">
        <f t="shared" si="0"/>
        <v>20711</v>
      </c>
      <c r="E30" s="325" t="s">
        <v>45</v>
      </c>
      <c r="F30" s="357"/>
      <c r="G30" s="357"/>
    </row>
    <row r="31" spans="1:7" ht="18" customHeight="1">
      <c r="A31" s="301" t="s">
        <v>46</v>
      </c>
      <c r="B31" s="358">
        <v>7807</v>
      </c>
      <c r="C31" s="358">
        <v>3088</v>
      </c>
      <c r="D31" s="358">
        <f t="shared" si="0"/>
        <v>10895</v>
      </c>
      <c r="E31" s="325" t="s">
        <v>47</v>
      </c>
      <c r="F31" s="357"/>
      <c r="G31" s="357"/>
    </row>
    <row r="32" spans="1:7" ht="18" customHeight="1">
      <c r="A32" s="319" t="s">
        <v>48</v>
      </c>
      <c r="B32" s="331">
        <f>SUM(B33:B41)</f>
        <v>114377</v>
      </c>
      <c r="C32" s="331">
        <f>SUM(C33:C41)</f>
        <v>76660</v>
      </c>
      <c r="D32" s="331">
        <f>SUM(D33:D41)</f>
        <v>191037</v>
      </c>
      <c r="E32" s="321" t="s">
        <v>49</v>
      </c>
      <c r="F32" s="359"/>
      <c r="G32" s="359"/>
    </row>
    <row r="33" spans="1:7" ht="18" customHeight="1">
      <c r="A33" s="98" t="s">
        <v>309</v>
      </c>
      <c r="B33" s="358">
        <v>34977</v>
      </c>
      <c r="C33" s="358">
        <v>8188</v>
      </c>
      <c r="D33" s="358">
        <f t="shared" si="0"/>
        <v>43165</v>
      </c>
      <c r="E33" s="323" t="s">
        <v>54</v>
      </c>
      <c r="G33" s="359"/>
    </row>
    <row r="34" spans="1:7" ht="18" customHeight="1">
      <c r="A34" s="326" t="s">
        <v>310</v>
      </c>
      <c r="B34" s="358">
        <v>4488</v>
      </c>
      <c r="C34" s="358">
        <v>6296</v>
      </c>
      <c r="D34" s="358">
        <f t="shared" si="0"/>
        <v>10784</v>
      </c>
      <c r="E34" s="323" t="s">
        <v>50</v>
      </c>
      <c r="F34" s="359"/>
      <c r="G34" s="359"/>
    </row>
    <row r="35" spans="1:7" ht="18" customHeight="1">
      <c r="A35" s="98" t="s">
        <v>311</v>
      </c>
      <c r="B35" s="358">
        <v>8421</v>
      </c>
      <c r="C35" s="358">
        <v>6599</v>
      </c>
      <c r="D35" s="358">
        <f t="shared" si="0"/>
        <v>15020</v>
      </c>
      <c r="E35" s="323" t="s">
        <v>51</v>
      </c>
      <c r="F35" s="359"/>
      <c r="G35" s="359"/>
    </row>
    <row r="36" spans="1:7" ht="18" customHeight="1">
      <c r="A36" s="301" t="s">
        <v>312</v>
      </c>
      <c r="B36" s="358">
        <v>38053</v>
      </c>
      <c r="C36" s="358">
        <v>3672</v>
      </c>
      <c r="D36" s="358">
        <f t="shared" si="0"/>
        <v>41725</v>
      </c>
      <c r="E36" s="323" t="s">
        <v>52</v>
      </c>
      <c r="F36" s="359"/>
      <c r="G36" s="359"/>
    </row>
    <row r="37" spans="1:7" s="353" customFormat="1" ht="18" customHeight="1">
      <c r="A37" s="326" t="s">
        <v>313</v>
      </c>
      <c r="B37" s="358">
        <v>4480</v>
      </c>
      <c r="C37" s="358">
        <v>4300</v>
      </c>
      <c r="D37" s="358">
        <f t="shared" si="0"/>
        <v>8780</v>
      </c>
      <c r="E37" s="323" t="s">
        <v>53</v>
      </c>
      <c r="F37" s="359"/>
      <c r="G37" s="359"/>
    </row>
    <row r="38" spans="1:7" s="353" customFormat="1" ht="18" customHeight="1">
      <c r="A38" s="301" t="s">
        <v>314</v>
      </c>
      <c r="B38" s="358">
        <v>9988</v>
      </c>
      <c r="C38" s="358">
        <v>6131</v>
      </c>
      <c r="D38" s="358">
        <f t="shared" si="0"/>
        <v>16119</v>
      </c>
      <c r="E38" s="323" t="s">
        <v>57</v>
      </c>
      <c r="F38" s="359"/>
      <c r="G38" s="359"/>
    </row>
    <row r="39" spans="1:7" s="353" customFormat="1" ht="18" customHeight="1">
      <c r="A39" s="301" t="s">
        <v>315</v>
      </c>
      <c r="B39" s="358">
        <v>5994</v>
      </c>
      <c r="C39" s="358">
        <v>18902</v>
      </c>
      <c r="D39" s="358">
        <f t="shared" si="0"/>
        <v>24896</v>
      </c>
      <c r="E39" s="323" t="s">
        <v>59</v>
      </c>
      <c r="F39" s="359"/>
      <c r="G39" s="359"/>
    </row>
    <row r="40" spans="1:7" s="353" customFormat="1" ht="18" customHeight="1">
      <c r="A40" s="301" t="s">
        <v>316</v>
      </c>
      <c r="B40" s="358">
        <v>7074</v>
      </c>
      <c r="C40" s="358">
        <v>10187</v>
      </c>
      <c r="D40" s="358">
        <f t="shared" si="0"/>
        <v>17261</v>
      </c>
      <c r="E40" s="323" t="s">
        <v>61</v>
      </c>
      <c r="F40" s="359"/>
      <c r="G40" s="359"/>
    </row>
    <row r="41" spans="1:7" s="353" customFormat="1" ht="18" customHeight="1">
      <c r="A41" s="301" t="s">
        <v>317</v>
      </c>
      <c r="B41" s="358">
        <v>902</v>
      </c>
      <c r="C41" s="358">
        <v>12385</v>
      </c>
      <c r="D41" s="358">
        <f t="shared" si="0"/>
        <v>13287</v>
      </c>
      <c r="E41" s="323" t="s">
        <v>55</v>
      </c>
      <c r="F41" s="359"/>
      <c r="G41" s="359"/>
    </row>
    <row r="42" spans="1:7" s="353" customFormat="1" ht="18" customHeight="1">
      <c r="A42" s="327" t="s">
        <v>62</v>
      </c>
      <c r="B42" s="331">
        <f>SUM(B43:B49)</f>
        <v>118020</v>
      </c>
      <c r="C42" s="331">
        <f>SUM(C43:C49)</f>
        <v>74046</v>
      </c>
      <c r="D42" s="331">
        <f>SUM(D43:D49)</f>
        <v>192066</v>
      </c>
      <c r="E42" s="321" t="s">
        <v>63</v>
      </c>
      <c r="F42" s="359"/>
      <c r="G42" s="359"/>
    </row>
    <row r="43" spans="1:7" s="353" customFormat="1" ht="18" customHeight="1">
      <c r="A43" s="98" t="s">
        <v>64</v>
      </c>
      <c r="B43" s="358">
        <v>23363</v>
      </c>
      <c r="C43" s="358">
        <v>21308</v>
      </c>
      <c r="D43" s="358">
        <f t="shared" si="0"/>
        <v>44671</v>
      </c>
      <c r="E43" s="325" t="s">
        <v>65</v>
      </c>
      <c r="F43" s="359"/>
      <c r="G43" s="359"/>
    </row>
    <row r="44" spans="1:7" s="353" customFormat="1" ht="18" customHeight="1">
      <c r="A44" s="98" t="s">
        <v>66</v>
      </c>
      <c r="B44" s="358">
        <v>9493</v>
      </c>
      <c r="C44" s="358">
        <v>12553</v>
      </c>
      <c r="D44" s="358">
        <f t="shared" si="0"/>
        <v>22046</v>
      </c>
      <c r="E44" s="323" t="s">
        <v>67</v>
      </c>
      <c r="F44" s="357"/>
      <c r="G44" s="357"/>
    </row>
    <row r="45" spans="1:7" s="353" customFormat="1" ht="18" customHeight="1">
      <c r="A45" s="98" t="s">
        <v>68</v>
      </c>
      <c r="B45" s="358">
        <v>10269</v>
      </c>
      <c r="C45" s="358">
        <v>0</v>
      </c>
      <c r="D45" s="358">
        <f t="shared" si="0"/>
        <v>10269</v>
      </c>
      <c r="E45" s="323" t="s">
        <v>69</v>
      </c>
      <c r="F45" s="359"/>
      <c r="G45" s="359"/>
    </row>
    <row r="46" spans="1:7" s="353" customFormat="1" ht="18" customHeight="1">
      <c r="A46" s="98" t="s">
        <v>70</v>
      </c>
      <c r="B46" s="358">
        <v>33510</v>
      </c>
      <c r="C46" s="358">
        <v>3409</v>
      </c>
      <c r="D46" s="358">
        <f t="shared" si="0"/>
        <v>36919</v>
      </c>
      <c r="E46" s="323" t="s">
        <v>71</v>
      </c>
      <c r="F46" s="359"/>
      <c r="G46" s="359"/>
    </row>
    <row r="47" spans="1:7" s="353" customFormat="1" ht="18" customHeight="1">
      <c r="A47" s="98" t="s">
        <v>72</v>
      </c>
      <c r="B47" s="358">
        <v>13154</v>
      </c>
      <c r="C47" s="358">
        <v>18019</v>
      </c>
      <c r="D47" s="358">
        <f t="shared" si="0"/>
        <v>31173</v>
      </c>
      <c r="E47" s="325" t="s">
        <v>73</v>
      </c>
      <c r="F47" s="359"/>
      <c r="G47" s="359"/>
    </row>
    <row r="48" spans="1:7" s="353" customFormat="1" ht="18" customHeight="1">
      <c r="A48" s="98" t="s">
        <v>74</v>
      </c>
      <c r="B48" s="358">
        <v>5499</v>
      </c>
      <c r="C48" s="358">
        <v>11544</v>
      </c>
      <c r="D48" s="358">
        <f t="shared" si="0"/>
        <v>17043</v>
      </c>
      <c r="E48" s="325" t="s">
        <v>75</v>
      </c>
      <c r="F48" s="359"/>
      <c r="G48" s="359"/>
    </row>
    <row r="49" spans="1:7" s="353" customFormat="1" ht="18" customHeight="1">
      <c r="A49" s="98" t="s">
        <v>76</v>
      </c>
      <c r="B49" s="358">
        <v>22732</v>
      </c>
      <c r="C49" s="358">
        <v>7213</v>
      </c>
      <c r="D49" s="358">
        <f t="shared" si="0"/>
        <v>29945</v>
      </c>
      <c r="E49" s="323" t="s">
        <v>77</v>
      </c>
      <c r="F49" s="359"/>
      <c r="G49" s="359"/>
    </row>
    <row r="50" spans="1:7" s="353" customFormat="1" ht="18" customHeight="1">
      <c r="A50" s="328" t="s">
        <v>78</v>
      </c>
      <c r="B50" s="331">
        <f>SUM(B51:B55)</f>
        <v>47513</v>
      </c>
      <c r="C50" s="331">
        <f>SUM(C51:C55)</f>
        <v>69914</v>
      </c>
      <c r="D50" s="331">
        <f>SUM(D51:D55)</f>
        <v>117427</v>
      </c>
      <c r="E50" s="321" t="s">
        <v>79</v>
      </c>
      <c r="F50" s="359"/>
      <c r="G50" s="359"/>
    </row>
    <row r="51" spans="1:7" s="353" customFormat="1" ht="18" customHeight="1">
      <c r="A51" s="301" t="s">
        <v>80</v>
      </c>
      <c r="B51" s="358">
        <v>4119</v>
      </c>
      <c r="C51" s="358">
        <v>18249</v>
      </c>
      <c r="D51" s="358">
        <f t="shared" si="0"/>
        <v>22368</v>
      </c>
      <c r="E51" s="323" t="s">
        <v>81</v>
      </c>
      <c r="F51" s="359"/>
      <c r="G51" s="359"/>
    </row>
    <row r="52" spans="1:7" s="353" customFormat="1" ht="18" customHeight="1">
      <c r="A52" s="98" t="s">
        <v>82</v>
      </c>
      <c r="B52" s="358">
        <v>15065</v>
      </c>
      <c r="C52" s="358">
        <v>11543</v>
      </c>
      <c r="D52" s="358">
        <f t="shared" si="0"/>
        <v>26608</v>
      </c>
      <c r="E52" s="323" t="s">
        <v>83</v>
      </c>
      <c r="F52" s="359"/>
      <c r="G52" s="359"/>
    </row>
    <row r="53" spans="1:7" s="353" customFormat="1" ht="18" customHeight="1">
      <c r="A53" s="98" t="s">
        <v>84</v>
      </c>
      <c r="B53" s="358">
        <v>9033</v>
      </c>
      <c r="C53" s="358">
        <v>18945</v>
      </c>
      <c r="D53" s="358">
        <f t="shared" si="0"/>
        <v>27978</v>
      </c>
      <c r="E53" s="323" t="s">
        <v>85</v>
      </c>
      <c r="F53" s="359"/>
      <c r="G53" s="359"/>
    </row>
    <row r="54" spans="1:7" s="353" customFormat="1" ht="18" customHeight="1">
      <c r="A54" s="98" t="s">
        <v>86</v>
      </c>
      <c r="B54" s="358">
        <v>6780</v>
      </c>
      <c r="C54" s="358">
        <v>12927</v>
      </c>
      <c r="D54" s="358">
        <f t="shared" si="0"/>
        <v>19707</v>
      </c>
      <c r="E54" s="323" t="s">
        <v>87</v>
      </c>
      <c r="F54" s="359"/>
      <c r="G54" s="359"/>
    </row>
    <row r="55" spans="1:7" s="353" customFormat="1" ht="18" customHeight="1">
      <c r="A55" s="98" t="s">
        <v>88</v>
      </c>
      <c r="B55" s="358">
        <v>12516</v>
      </c>
      <c r="C55" s="358">
        <v>8250</v>
      </c>
      <c r="D55" s="358">
        <f t="shared" si="0"/>
        <v>20766</v>
      </c>
      <c r="E55" s="325" t="s">
        <v>89</v>
      </c>
      <c r="F55" s="359"/>
      <c r="G55" s="359"/>
    </row>
    <row r="56" spans="1:7" s="353" customFormat="1" ht="12.75" customHeight="1">
      <c r="A56" s="360"/>
      <c r="B56" s="361"/>
      <c r="C56" s="361"/>
      <c r="D56" s="361"/>
      <c r="E56" s="359"/>
      <c r="F56" s="359"/>
      <c r="G56" s="359"/>
    </row>
    <row r="57" spans="1:7" s="353" customFormat="1" ht="12.75" customHeight="1">
      <c r="A57" s="362"/>
      <c r="B57" s="363"/>
      <c r="C57" s="363"/>
      <c r="D57" s="364"/>
      <c r="E57" s="359"/>
      <c r="F57" s="359"/>
      <c r="G57" s="359"/>
    </row>
    <row r="58" spans="1:7" s="353" customFormat="1" ht="12.75" customHeight="1">
      <c r="A58" s="362"/>
      <c r="B58" s="363"/>
      <c r="C58" s="363"/>
      <c r="D58" s="363"/>
      <c r="E58" s="359"/>
      <c r="F58" s="359"/>
      <c r="G58" s="359"/>
    </row>
    <row r="59" spans="1:7" s="353" customFormat="1" ht="12.75" customHeight="1">
      <c r="A59" s="362"/>
      <c r="B59" s="365"/>
      <c r="C59" s="365"/>
      <c r="D59" s="365"/>
      <c r="E59" s="359"/>
      <c r="F59" s="359"/>
      <c r="G59" s="359"/>
    </row>
    <row r="60" spans="1:7" s="353" customFormat="1" ht="12.75" customHeight="1">
      <c r="A60" s="362"/>
      <c r="B60" s="366"/>
      <c r="C60" s="366"/>
      <c r="D60" s="359"/>
      <c r="E60" s="359"/>
      <c r="F60" s="359"/>
      <c r="G60" s="359"/>
    </row>
    <row r="61" spans="1:7" s="353" customFormat="1" ht="12.75" customHeight="1">
      <c r="A61" s="930"/>
      <c r="B61" s="930"/>
      <c r="C61" s="930"/>
      <c r="D61" s="930"/>
      <c r="E61" s="930"/>
      <c r="F61" s="359"/>
      <c r="G61" s="359"/>
    </row>
    <row r="62" spans="1:7" s="353" customFormat="1" ht="12.75" customHeight="1">
      <c r="A62" s="367"/>
      <c r="B62" s="368"/>
      <c r="C62" s="368"/>
      <c r="D62" s="368"/>
      <c r="E62" s="359"/>
      <c r="F62" s="359"/>
      <c r="G62" s="359"/>
    </row>
    <row r="63" spans="1:7" s="353" customFormat="1" ht="12.75" customHeight="1">
      <c r="A63" s="369"/>
      <c r="B63" s="366"/>
      <c r="C63" s="366"/>
      <c r="D63" s="359"/>
      <c r="E63" s="359"/>
      <c r="F63" s="359"/>
      <c r="G63" s="359"/>
    </row>
    <row r="64" spans="1:7" s="353" customFormat="1" ht="6.75" customHeight="1">
      <c r="A64" s="362"/>
      <c r="B64" s="366"/>
      <c r="C64" s="366"/>
      <c r="D64" s="359"/>
      <c r="E64" s="359"/>
      <c r="F64" s="359"/>
      <c r="G64" s="359"/>
    </row>
    <row r="65" spans="1:7" s="353" customFormat="1" ht="12.75" customHeight="1">
      <c r="A65" s="370"/>
      <c r="B65" s="366"/>
      <c r="C65" s="366"/>
      <c r="D65" s="359"/>
      <c r="E65" s="359"/>
      <c r="F65" s="359"/>
      <c r="G65" s="359"/>
    </row>
    <row r="66" spans="1:7" s="353" customFormat="1" ht="12.95" customHeight="1">
      <c r="A66" s="371"/>
      <c r="B66" s="366"/>
      <c r="C66" s="366"/>
      <c r="D66" s="359"/>
      <c r="E66" s="357"/>
      <c r="F66" s="357"/>
      <c r="G66" s="357"/>
    </row>
    <row r="67" spans="1:7" s="353" customFormat="1" ht="12.95" customHeight="1">
      <c r="A67" s="371"/>
      <c r="B67" s="372"/>
      <c r="C67" s="372"/>
      <c r="D67" s="357"/>
      <c r="E67" s="359"/>
      <c r="F67" s="359"/>
      <c r="G67" s="359"/>
    </row>
    <row r="68" spans="1:7" s="353" customFormat="1" ht="12.95" customHeight="1">
      <c r="A68" s="371"/>
      <c r="B68" s="366"/>
      <c r="C68" s="366"/>
      <c r="D68" s="359"/>
      <c r="E68" s="359"/>
      <c r="F68" s="359"/>
      <c r="G68" s="359"/>
    </row>
    <row r="69" spans="1:7" s="353" customFormat="1" ht="12.95" customHeight="1">
      <c r="A69" s="362"/>
      <c r="B69" s="366"/>
      <c r="C69" s="366"/>
      <c r="D69" s="359"/>
      <c r="E69" s="359"/>
      <c r="F69" s="359"/>
      <c r="G69" s="359"/>
    </row>
    <row r="70" spans="1:7" s="353" customFormat="1" ht="12.95" customHeight="1">
      <c r="A70" s="370"/>
      <c r="B70" s="366"/>
      <c r="C70" s="366"/>
      <c r="D70" s="359"/>
      <c r="E70" s="359"/>
      <c r="F70" s="359"/>
      <c r="G70" s="359"/>
    </row>
    <row r="71" spans="1:7" s="353" customFormat="1" ht="12.95" customHeight="1">
      <c r="A71" s="371"/>
      <c r="B71" s="366"/>
      <c r="C71" s="366"/>
      <c r="D71" s="359"/>
      <c r="E71" s="359"/>
      <c r="F71" s="359"/>
      <c r="G71" s="359"/>
    </row>
    <row r="72" spans="1:7" s="353" customFormat="1" ht="12.95" customHeight="1">
      <c r="A72" s="371"/>
      <c r="B72" s="366"/>
      <c r="C72" s="366"/>
      <c r="D72" s="359"/>
      <c r="E72" s="359"/>
      <c r="F72" s="359"/>
      <c r="G72" s="359"/>
    </row>
    <row r="73" spans="1:7" s="353" customFormat="1" ht="12.95" customHeight="1">
      <c r="A73" s="370"/>
      <c r="B73" s="366"/>
      <c r="C73" s="366"/>
      <c r="D73" s="359"/>
      <c r="E73" s="359"/>
      <c r="F73" s="359"/>
      <c r="G73" s="359"/>
    </row>
    <row r="74" spans="1:7" s="353" customFormat="1" ht="12.95" customHeight="1">
      <c r="A74" s="373"/>
      <c r="B74" s="366"/>
      <c r="C74" s="366"/>
      <c r="D74" s="359"/>
      <c r="E74" s="359"/>
      <c r="F74" s="359"/>
      <c r="G74" s="359"/>
    </row>
    <row r="75" spans="1:7" s="353" customFormat="1" ht="12.95" customHeight="1">
      <c r="A75" s="374"/>
      <c r="B75" s="359"/>
      <c r="C75" s="359"/>
      <c r="D75" s="359"/>
      <c r="E75" s="357"/>
      <c r="F75" s="357"/>
      <c r="G75" s="357"/>
    </row>
    <row r="76" spans="1:7" s="353" customFormat="1" ht="12.95" customHeight="1">
      <c r="A76" s="370"/>
      <c r="B76" s="357"/>
      <c r="C76" s="357"/>
      <c r="D76" s="357"/>
      <c r="E76" s="359"/>
      <c r="F76" s="359"/>
      <c r="G76" s="359"/>
    </row>
    <row r="77" spans="1:7" s="353" customFormat="1" ht="12.95" customHeight="1">
      <c r="A77" s="373"/>
      <c r="B77" s="359"/>
      <c r="C77" s="359"/>
      <c r="D77" s="359"/>
      <c r="E77" s="359"/>
      <c r="F77" s="359"/>
      <c r="G77" s="359"/>
    </row>
    <row r="78" spans="1:7" s="353" customFormat="1" ht="12.95" customHeight="1">
      <c r="A78" s="373"/>
      <c r="B78" s="359"/>
      <c r="C78" s="359"/>
      <c r="D78" s="359"/>
      <c r="E78" s="359"/>
      <c r="F78" s="359"/>
      <c r="G78" s="359"/>
    </row>
    <row r="79" spans="1:7" s="353" customFormat="1" ht="12.95" customHeight="1">
      <c r="A79" s="373"/>
      <c r="B79" s="359"/>
      <c r="C79" s="359"/>
      <c r="D79" s="359"/>
      <c r="E79" s="359"/>
      <c r="F79" s="359"/>
      <c r="G79" s="359"/>
    </row>
    <row r="80" spans="1:7" s="353" customFormat="1" ht="28.5" customHeight="1">
      <c r="A80" s="847" t="s">
        <v>2</v>
      </c>
      <c r="B80" s="872"/>
      <c r="C80" s="872"/>
      <c r="D80" s="847"/>
      <c r="E80" s="873" t="s">
        <v>4</v>
      </c>
      <c r="F80" s="359"/>
      <c r="G80" s="359"/>
    </row>
    <row r="81" spans="1:7" s="353" customFormat="1" ht="12.95" customHeight="1">
      <c r="A81" s="343"/>
      <c r="B81" s="343"/>
      <c r="C81" s="343"/>
      <c r="D81" s="343"/>
      <c r="E81" s="343"/>
      <c r="F81" s="357"/>
      <c r="G81" s="357"/>
    </row>
    <row r="82" spans="1:7" s="353" customFormat="1" ht="18.75" customHeight="1">
      <c r="A82" s="840" t="s">
        <v>1178</v>
      </c>
      <c r="B82" s="346"/>
      <c r="C82" s="347"/>
      <c r="D82" s="347"/>
      <c r="E82" s="803" t="s">
        <v>1180</v>
      </c>
      <c r="F82" s="359"/>
      <c r="G82" s="359"/>
    </row>
    <row r="83" spans="1:7" s="353" customFormat="1" ht="24.75" customHeight="1">
      <c r="A83" s="772" t="s">
        <v>1182</v>
      </c>
      <c r="B83" s="349"/>
      <c r="C83" s="347"/>
      <c r="D83" s="347"/>
      <c r="E83" s="826" t="s">
        <v>1183</v>
      </c>
      <c r="F83" s="359"/>
      <c r="G83" s="359"/>
    </row>
    <row r="84" spans="1:7" s="353" customFormat="1" ht="19.5" customHeight="1">
      <c r="A84" s="805"/>
      <c r="B84" s="349"/>
      <c r="C84" s="347"/>
      <c r="D84" s="347"/>
      <c r="E84" s="802"/>
      <c r="F84" s="359"/>
      <c r="G84" s="359"/>
    </row>
    <row r="85" spans="1:7" s="353" customFormat="1" ht="12.95" customHeight="1">
      <c r="A85" s="805"/>
      <c r="B85" s="349"/>
      <c r="C85" s="349"/>
      <c r="D85" s="349"/>
      <c r="E85" s="350"/>
      <c r="F85" s="359"/>
      <c r="G85" s="359"/>
    </row>
    <row r="86" spans="1:7" s="353" customFormat="1" ht="12.95" customHeight="1">
      <c r="A86" s="815">
        <v>2019</v>
      </c>
      <c r="B86" s="271"/>
      <c r="C86" s="801" t="s">
        <v>1077</v>
      </c>
      <c r="D86" s="811"/>
      <c r="E86" s="151">
        <v>2019</v>
      </c>
      <c r="F86" s="359"/>
      <c r="G86" s="359"/>
    </row>
    <row r="87" spans="1:7" s="353" customFormat="1" ht="12.95" customHeight="1">
      <c r="A87" s="271"/>
      <c r="B87" s="271"/>
      <c r="C87" s="801" t="s">
        <v>1078</v>
      </c>
      <c r="D87" s="811"/>
      <c r="E87" s="86"/>
      <c r="F87" s="359"/>
      <c r="G87" s="359"/>
    </row>
    <row r="88" spans="1:7" ht="12.95" customHeight="1">
      <c r="A88" s="815"/>
      <c r="B88" s="816" t="s">
        <v>1072</v>
      </c>
      <c r="C88" s="816" t="s">
        <v>1073</v>
      </c>
      <c r="D88" s="261" t="s">
        <v>181</v>
      </c>
      <c r="E88" s="86"/>
      <c r="F88" s="357"/>
      <c r="G88" s="357"/>
    </row>
    <row r="89" spans="1:7" s="376" customFormat="1" ht="12.95" customHeight="1">
      <c r="A89" s="96"/>
      <c r="B89" s="268" t="s">
        <v>1074</v>
      </c>
      <c r="C89" s="268" t="s">
        <v>1075</v>
      </c>
      <c r="D89" s="261" t="s">
        <v>351</v>
      </c>
      <c r="E89" s="86"/>
      <c r="F89" s="375"/>
    </row>
    <row r="90" spans="1:7" s="376" customFormat="1" ht="12.95" customHeight="1">
      <c r="A90" s="326"/>
      <c r="B90" s="352"/>
      <c r="C90" s="85"/>
      <c r="D90" s="354"/>
      <c r="E90" s="85"/>
      <c r="F90" s="375"/>
    </row>
    <row r="91" spans="1:7" s="376" customFormat="1" ht="12.95" customHeight="1">
      <c r="A91" s="96"/>
      <c r="B91" s="352"/>
      <c r="C91" s="343"/>
      <c r="D91" s="354"/>
      <c r="E91" s="86"/>
      <c r="F91" s="375"/>
    </row>
    <row r="92" spans="1:7" s="376" customFormat="1" ht="12.95" customHeight="1">
      <c r="A92" s="96"/>
      <c r="B92" s="85"/>
      <c r="C92" s="85"/>
      <c r="D92" s="85"/>
      <c r="E92" s="85"/>
      <c r="F92" s="375"/>
    </row>
    <row r="93" spans="1:7" s="376" customFormat="1" ht="12.95" customHeight="1">
      <c r="A93" s="327" t="s">
        <v>90</v>
      </c>
      <c r="B93" s="331">
        <f>SUM(B94:B102)</f>
        <v>213741</v>
      </c>
      <c r="C93" s="331">
        <f>SUM(C94:C102)</f>
        <v>92194</v>
      </c>
      <c r="D93" s="331">
        <f>SUM(D94:D102)</f>
        <v>305935</v>
      </c>
      <c r="E93" s="381" t="s">
        <v>91</v>
      </c>
      <c r="F93" s="375"/>
    </row>
    <row r="94" spans="1:7" s="376" customFormat="1" ht="12.95" customHeight="1">
      <c r="A94" s="332" t="s">
        <v>92</v>
      </c>
      <c r="B94" s="333">
        <v>5422</v>
      </c>
      <c r="C94" s="333">
        <v>8149</v>
      </c>
      <c r="D94" s="333">
        <f>B94+C94</f>
        <v>13571</v>
      </c>
      <c r="E94" s="334" t="s">
        <v>93</v>
      </c>
      <c r="F94" s="375"/>
    </row>
    <row r="95" spans="1:7" s="376" customFormat="1" ht="12.95" customHeight="1">
      <c r="A95" s="332" t="s">
        <v>94</v>
      </c>
      <c r="B95" s="333">
        <v>23581</v>
      </c>
      <c r="C95" s="333">
        <v>8887</v>
      </c>
      <c r="D95" s="333">
        <f t="shared" ref="D95:D137" si="1">B95+C95</f>
        <v>32468</v>
      </c>
      <c r="E95" s="334" t="s">
        <v>95</v>
      </c>
      <c r="F95" s="375"/>
    </row>
    <row r="96" spans="1:7" s="376" customFormat="1" ht="12.95" customHeight="1">
      <c r="A96" s="332" t="s">
        <v>96</v>
      </c>
      <c r="B96" s="333">
        <v>128592</v>
      </c>
      <c r="C96" s="333">
        <v>0</v>
      </c>
      <c r="D96" s="333">
        <f t="shared" si="1"/>
        <v>128592</v>
      </c>
      <c r="E96" s="334" t="s">
        <v>1097</v>
      </c>
      <c r="F96" s="375"/>
    </row>
    <row r="97" spans="1:6" s="376" customFormat="1" ht="12.95" customHeight="1">
      <c r="A97" s="332" t="s">
        <v>98</v>
      </c>
      <c r="B97" s="333">
        <v>10405</v>
      </c>
      <c r="C97" s="333">
        <v>27630</v>
      </c>
      <c r="D97" s="333">
        <f t="shared" si="1"/>
        <v>38035</v>
      </c>
      <c r="E97" s="334" t="s">
        <v>99</v>
      </c>
      <c r="F97" s="375"/>
    </row>
    <row r="98" spans="1:6" s="376" customFormat="1" ht="12.95" customHeight="1">
      <c r="A98" s="332" t="s">
        <v>100</v>
      </c>
      <c r="B98" s="333">
        <v>6583</v>
      </c>
      <c r="C98" s="333">
        <v>2475</v>
      </c>
      <c r="D98" s="333">
        <f t="shared" si="1"/>
        <v>9058</v>
      </c>
      <c r="E98" s="334" t="s">
        <v>101</v>
      </c>
      <c r="F98" s="375"/>
    </row>
    <row r="99" spans="1:6" s="376" customFormat="1" ht="12.95" customHeight="1">
      <c r="A99" s="332" t="s">
        <v>102</v>
      </c>
      <c r="B99" s="333">
        <v>8007</v>
      </c>
      <c r="C99" s="333">
        <v>6588</v>
      </c>
      <c r="D99" s="333">
        <f t="shared" si="1"/>
        <v>14595</v>
      </c>
      <c r="E99" s="334" t="s">
        <v>103</v>
      </c>
      <c r="F99" s="375"/>
    </row>
    <row r="100" spans="1:6" s="376" customFormat="1" ht="12.95" customHeight="1">
      <c r="A100" s="332" t="s">
        <v>104</v>
      </c>
      <c r="B100" s="333">
        <v>17918</v>
      </c>
      <c r="C100" s="333">
        <v>2862</v>
      </c>
      <c r="D100" s="333">
        <f t="shared" si="1"/>
        <v>20780</v>
      </c>
      <c r="E100" s="334" t="s">
        <v>105</v>
      </c>
      <c r="F100" s="375"/>
    </row>
    <row r="101" spans="1:6" ht="12.95" customHeight="1">
      <c r="A101" s="332" t="s">
        <v>106</v>
      </c>
      <c r="B101" s="333">
        <v>8755</v>
      </c>
      <c r="C101" s="333">
        <v>20248</v>
      </c>
      <c r="D101" s="333">
        <f t="shared" si="1"/>
        <v>29003</v>
      </c>
      <c r="E101" s="334" t="s">
        <v>107</v>
      </c>
      <c r="F101" s="353"/>
    </row>
    <row r="102" spans="1:6" ht="12.95" customHeight="1">
      <c r="A102" s="332" t="s">
        <v>108</v>
      </c>
      <c r="B102" s="333">
        <v>4478</v>
      </c>
      <c r="C102" s="333">
        <v>15355</v>
      </c>
      <c r="D102" s="333">
        <f t="shared" si="1"/>
        <v>19833</v>
      </c>
      <c r="E102" s="334" t="s">
        <v>109</v>
      </c>
      <c r="F102" s="353"/>
    </row>
    <row r="103" spans="1:6" ht="12.95" customHeight="1">
      <c r="A103" s="328" t="s">
        <v>110</v>
      </c>
      <c r="B103" s="331">
        <f>SUM(B104:B111)</f>
        <v>70289</v>
      </c>
      <c r="C103" s="331">
        <f>SUM(C104:C111)</f>
        <v>124501</v>
      </c>
      <c r="D103" s="331">
        <f>SUM(D104:D111)</f>
        <v>194790</v>
      </c>
      <c r="E103" s="335" t="s">
        <v>111</v>
      </c>
    </row>
    <row r="104" spans="1:6" ht="12.95" customHeight="1">
      <c r="A104" s="332" t="s">
        <v>112</v>
      </c>
      <c r="B104" s="358">
        <v>3349</v>
      </c>
      <c r="C104" s="358">
        <v>21498</v>
      </c>
      <c r="D104" s="333">
        <f t="shared" si="1"/>
        <v>24847</v>
      </c>
      <c r="E104" s="384" t="s">
        <v>113</v>
      </c>
      <c r="F104" s="353"/>
    </row>
    <row r="105" spans="1:6" ht="12.95" customHeight="1">
      <c r="A105" s="332" t="s">
        <v>114</v>
      </c>
      <c r="B105" s="358">
        <v>2202</v>
      </c>
      <c r="C105" s="358">
        <v>11418</v>
      </c>
      <c r="D105" s="333">
        <f t="shared" si="1"/>
        <v>13620</v>
      </c>
      <c r="E105" s="384" t="s">
        <v>115</v>
      </c>
      <c r="F105" s="353"/>
    </row>
    <row r="106" spans="1:6" ht="12.95" customHeight="1">
      <c r="A106" s="332" t="s">
        <v>116</v>
      </c>
      <c r="B106" s="358">
        <v>11792</v>
      </c>
      <c r="C106" s="358">
        <v>28508</v>
      </c>
      <c r="D106" s="333">
        <f t="shared" si="1"/>
        <v>40300</v>
      </c>
      <c r="E106" s="384" t="s">
        <v>117</v>
      </c>
      <c r="F106" s="353"/>
    </row>
    <row r="107" spans="1:6" ht="12.95" customHeight="1">
      <c r="A107" s="332" t="s">
        <v>118</v>
      </c>
      <c r="B107" s="358">
        <v>3419</v>
      </c>
      <c r="C107" s="358">
        <v>14451</v>
      </c>
      <c r="D107" s="333">
        <f t="shared" si="1"/>
        <v>17870</v>
      </c>
      <c r="E107" s="384" t="s">
        <v>119</v>
      </c>
      <c r="F107" s="353"/>
    </row>
    <row r="108" spans="1:6" ht="18" customHeight="1">
      <c r="A108" s="332" t="s">
        <v>120</v>
      </c>
      <c r="B108" s="358">
        <v>22647</v>
      </c>
      <c r="C108" s="358">
        <v>15240</v>
      </c>
      <c r="D108" s="333">
        <f t="shared" si="1"/>
        <v>37887</v>
      </c>
      <c r="E108" s="384" t="s">
        <v>121</v>
      </c>
      <c r="F108" s="353"/>
    </row>
    <row r="109" spans="1:6" ht="18" customHeight="1">
      <c r="A109" s="332" t="s">
        <v>122</v>
      </c>
      <c r="B109" s="358">
        <v>6804</v>
      </c>
      <c r="C109" s="358">
        <v>13097</v>
      </c>
      <c r="D109" s="333">
        <f t="shared" si="1"/>
        <v>19901</v>
      </c>
      <c r="E109" s="384" t="s">
        <v>123</v>
      </c>
      <c r="F109" s="353"/>
    </row>
    <row r="110" spans="1:6" ht="18" customHeight="1">
      <c r="A110" s="332" t="s">
        <v>124</v>
      </c>
      <c r="B110" s="358">
        <v>13579</v>
      </c>
      <c r="C110" s="358">
        <v>12266</v>
      </c>
      <c r="D110" s="333">
        <f t="shared" si="1"/>
        <v>25845</v>
      </c>
      <c r="E110" s="384" t="s">
        <v>1094</v>
      </c>
      <c r="F110" s="353"/>
    </row>
    <row r="111" spans="1:6">
      <c r="A111" s="332" t="s">
        <v>126</v>
      </c>
      <c r="B111" s="358">
        <v>6497</v>
      </c>
      <c r="C111" s="358">
        <v>8023</v>
      </c>
      <c r="D111" s="333">
        <f t="shared" si="1"/>
        <v>14520</v>
      </c>
      <c r="E111" s="384" t="s">
        <v>127</v>
      </c>
    </row>
    <row r="112" spans="1:6" ht="15.75">
      <c r="A112" s="328" t="s">
        <v>128</v>
      </c>
      <c r="B112" s="331">
        <f>SUM(B113:B117)</f>
        <v>33316</v>
      </c>
      <c r="C112" s="331">
        <f>SUM(C113:C117)</f>
        <v>51865</v>
      </c>
      <c r="D112" s="331">
        <f>SUM(D113:D117)</f>
        <v>85181</v>
      </c>
      <c r="E112" s="381" t="s">
        <v>129</v>
      </c>
    </row>
    <row r="113" spans="1:5">
      <c r="A113" s="332" t="s">
        <v>130</v>
      </c>
      <c r="B113" s="358">
        <v>17252</v>
      </c>
      <c r="C113" s="358">
        <v>9447</v>
      </c>
      <c r="D113" s="333">
        <f t="shared" si="1"/>
        <v>26699</v>
      </c>
      <c r="E113" s="384" t="s">
        <v>131</v>
      </c>
    </row>
    <row r="114" spans="1:5">
      <c r="A114" s="332" t="s">
        <v>132</v>
      </c>
      <c r="B114" s="358">
        <v>3769</v>
      </c>
      <c r="C114" s="358">
        <v>9966</v>
      </c>
      <c r="D114" s="333">
        <f t="shared" si="1"/>
        <v>13735</v>
      </c>
      <c r="E114" s="384" t="s">
        <v>133</v>
      </c>
    </row>
    <row r="115" spans="1:5">
      <c r="A115" s="332" t="s">
        <v>134</v>
      </c>
      <c r="B115" s="358">
        <v>4159</v>
      </c>
      <c r="C115" s="358">
        <v>9869</v>
      </c>
      <c r="D115" s="333">
        <f t="shared" si="1"/>
        <v>14028</v>
      </c>
      <c r="E115" s="384" t="s">
        <v>135</v>
      </c>
    </row>
    <row r="116" spans="1:5">
      <c r="A116" s="332" t="s">
        <v>136</v>
      </c>
      <c r="B116" s="358">
        <v>4652</v>
      </c>
      <c r="C116" s="358">
        <v>7910</v>
      </c>
      <c r="D116" s="333">
        <f t="shared" si="1"/>
        <v>12562</v>
      </c>
      <c r="E116" s="384" t="s">
        <v>137</v>
      </c>
    </row>
    <row r="117" spans="1:5">
      <c r="A117" s="332" t="s">
        <v>138</v>
      </c>
      <c r="B117" s="358">
        <v>3484</v>
      </c>
      <c r="C117" s="358">
        <v>14673</v>
      </c>
      <c r="D117" s="333">
        <f t="shared" si="1"/>
        <v>18157</v>
      </c>
      <c r="E117" s="384" t="s">
        <v>139</v>
      </c>
    </row>
    <row r="118" spans="1:5" ht="14.25">
      <c r="A118" s="328" t="s">
        <v>140</v>
      </c>
      <c r="B118" s="331">
        <f>SUM(B119:B124)</f>
        <v>47967</v>
      </c>
      <c r="C118" s="331">
        <f>SUM(C119:C124)</f>
        <v>41477</v>
      </c>
      <c r="D118" s="331">
        <f>SUM(D119:D124)</f>
        <v>89444</v>
      </c>
      <c r="E118" s="335" t="s">
        <v>141</v>
      </c>
    </row>
    <row r="119" spans="1:5">
      <c r="A119" s="332" t="s">
        <v>142</v>
      </c>
      <c r="B119" s="358">
        <v>11269</v>
      </c>
      <c r="C119" s="358">
        <v>7169</v>
      </c>
      <c r="D119" s="333">
        <f t="shared" si="1"/>
        <v>18438</v>
      </c>
      <c r="E119" s="384" t="s">
        <v>143</v>
      </c>
    </row>
    <row r="120" spans="1:5">
      <c r="A120" s="332" t="s">
        <v>144</v>
      </c>
      <c r="B120" s="358">
        <v>4536</v>
      </c>
      <c r="C120" s="358">
        <v>10676</v>
      </c>
      <c r="D120" s="333">
        <f t="shared" si="1"/>
        <v>15212</v>
      </c>
      <c r="E120" s="384" t="s">
        <v>145</v>
      </c>
    </row>
    <row r="121" spans="1:5">
      <c r="A121" s="332" t="s">
        <v>146</v>
      </c>
      <c r="B121" s="358">
        <v>15368</v>
      </c>
      <c r="C121" s="358">
        <v>2901</v>
      </c>
      <c r="D121" s="333">
        <f t="shared" si="1"/>
        <v>18269</v>
      </c>
      <c r="E121" s="384" t="s">
        <v>1095</v>
      </c>
    </row>
    <row r="122" spans="1:5">
      <c r="A122" s="332" t="s">
        <v>148</v>
      </c>
      <c r="B122" s="358">
        <v>10539</v>
      </c>
      <c r="C122" s="358">
        <v>13274</v>
      </c>
      <c r="D122" s="333">
        <f t="shared" si="1"/>
        <v>23813</v>
      </c>
      <c r="E122" s="384" t="s">
        <v>149</v>
      </c>
    </row>
    <row r="123" spans="1:5">
      <c r="A123" s="332" t="s">
        <v>150</v>
      </c>
      <c r="B123" s="358">
        <v>3434</v>
      </c>
      <c r="C123" s="358">
        <v>4241</v>
      </c>
      <c r="D123" s="333">
        <f t="shared" si="1"/>
        <v>7675</v>
      </c>
      <c r="E123" s="384" t="s">
        <v>151</v>
      </c>
    </row>
    <row r="124" spans="1:5">
      <c r="A124" s="332" t="s">
        <v>152</v>
      </c>
      <c r="B124" s="358">
        <v>2821</v>
      </c>
      <c r="C124" s="358">
        <v>3216</v>
      </c>
      <c r="D124" s="333">
        <f t="shared" si="1"/>
        <v>6037</v>
      </c>
      <c r="E124" s="384" t="s">
        <v>153</v>
      </c>
    </row>
    <row r="125" spans="1:5" ht="14.25">
      <c r="A125" s="319" t="s">
        <v>154</v>
      </c>
      <c r="B125" s="331">
        <f>SUM(B126:B129)</f>
        <v>12564</v>
      </c>
      <c r="C125" s="331">
        <f>SUM(C126:C129)</f>
        <v>6594</v>
      </c>
      <c r="D125" s="331">
        <f>SUM(D126:D129)</f>
        <v>19158</v>
      </c>
      <c r="E125" s="335" t="s">
        <v>155</v>
      </c>
    </row>
    <row r="126" spans="1:5">
      <c r="A126" s="332" t="s">
        <v>156</v>
      </c>
      <c r="B126" s="358">
        <v>792</v>
      </c>
      <c r="C126" s="358">
        <v>393</v>
      </c>
      <c r="D126" s="333">
        <f t="shared" si="1"/>
        <v>1185</v>
      </c>
      <c r="E126" s="384" t="s">
        <v>157</v>
      </c>
    </row>
    <row r="127" spans="1:5">
      <c r="A127" s="332" t="s">
        <v>158</v>
      </c>
      <c r="B127" s="358">
        <v>5209</v>
      </c>
      <c r="C127" s="358">
        <v>2487</v>
      </c>
      <c r="D127" s="333">
        <f t="shared" si="1"/>
        <v>7696</v>
      </c>
      <c r="E127" s="384" t="s">
        <v>159</v>
      </c>
    </row>
    <row r="128" spans="1:5">
      <c r="A128" s="332" t="s">
        <v>160</v>
      </c>
      <c r="B128" s="358">
        <v>2189</v>
      </c>
      <c r="C128" s="358">
        <v>3644</v>
      </c>
      <c r="D128" s="333">
        <f t="shared" si="1"/>
        <v>5833</v>
      </c>
      <c r="E128" s="384" t="s">
        <v>161</v>
      </c>
    </row>
    <row r="129" spans="1:5">
      <c r="A129" s="332" t="s">
        <v>162</v>
      </c>
      <c r="B129" s="358">
        <v>4374</v>
      </c>
      <c r="C129" s="358">
        <v>70</v>
      </c>
      <c r="D129" s="333">
        <f t="shared" si="1"/>
        <v>4444</v>
      </c>
      <c r="E129" s="384" t="s">
        <v>163</v>
      </c>
    </row>
    <row r="130" spans="1:5" ht="14.25">
      <c r="A130" s="327" t="s">
        <v>164</v>
      </c>
      <c r="B130" s="331">
        <f>SUM(B131:B134)</f>
        <v>18178</v>
      </c>
      <c r="C130" s="331">
        <f>SUM(C131:C134)</f>
        <v>293</v>
      </c>
      <c r="D130" s="331">
        <f>SUM(D131:D134)</f>
        <v>18471</v>
      </c>
      <c r="E130" s="335" t="s">
        <v>165</v>
      </c>
    </row>
    <row r="131" spans="1:5">
      <c r="A131" s="332" t="s">
        <v>166</v>
      </c>
      <c r="B131" s="358">
        <v>3774</v>
      </c>
      <c r="C131" s="358">
        <v>0</v>
      </c>
      <c r="D131" s="333">
        <f t="shared" si="1"/>
        <v>3774</v>
      </c>
      <c r="E131" s="384" t="s">
        <v>167</v>
      </c>
    </row>
    <row r="132" spans="1:5">
      <c r="A132" s="332" t="s">
        <v>168</v>
      </c>
      <c r="B132" s="358">
        <v>2819</v>
      </c>
      <c r="C132" s="358">
        <v>4</v>
      </c>
      <c r="D132" s="333">
        <f t="shared" si="1"/>
        <v>2823</v>
      </c>
      <c r="E132" s="384" t="s">
        <v>169</v>
      </c>
    </row>
    <row r="133" spans="1:5">
      <c r="A133" s="332" t="s">
        <v>170</v>
      </c>
      <c r="B133" s="358">
        <v>10705</v>
      </c>
      <c r="C133" s="358">
        <v>44</v>
      </c>
      <c r="D133" s="333">
        <f t="shared" si="1"/>
        <v>10749</v>
      </c>
      <c r="E133" s="384" t="s">
        <v>171</v>
      </c>
    </row>
    <row r="134" spans="1:5">
      <c r="A134" s="332" t="s">
        <v>172</v>
      </c>
      <c r="B134" s="358">
        <v>880</v>
      </c>
      <c r="C134" s="358">
        <v>245</v>
      </c>
      <c r="D134" s="333">
        <f t="shared" si="1"/>
        <v>1125</v>
      </c>
      <c r="E134" s="384" t="s">
        <v>173</v>
      </c>
    </row>
    <row r="135" spans="1:5" ht="14.25">
      <c r="A135" s="319" t="s">
        <v>174</v>
      </c>
      <c r="B135" s="331">
        <f>SUM(B136:B137)</f>
        <v>9007</v>
      </c>
      <c r="C135" s="331">
        <f>SUM(C136:C137)</f>
        <v>233</v>
      </c>
      <c r="D135" s="331">
        <f>SUM(D136:D137)</f>
        <v>9240</v>
      </c>
      <c r="E135" s="335" t="s">
        <v>175</v>
      </c>
    </row>
    <row r="136" spans="1:5" ht="15">
      <c r="A136" s="301" t="s">
        <v>176</v>
      </c>
      <c r="B136" s="358">
        <v>0</v>
      </c>
      <c r="C136" s="358">
        <v>233</v>
      </c>
      <c r="D136" s="333">
        <f t="shared" si="1"/>
        <v>233</v>
      </c>
      <c r="E136" s="131" t="s">
        <v>369</v>
      </c>
    </row>
    <row r="137" spans="1:5">
      <c r="A137" s="301" t="s">
        <v>178</v>
      </c>
      <c r="B137" s="358">
        <v>9007</v>
      </c>
      <c r="C137" s="358">
        <v>0</v>
      </c>
      <c r="D137" s="333">
        <f t="shared" si="1"/>
        <v>9007</v>
      </c>
      <c r="E137" s="384" t="s">
        <v>370</v>
      </c>
    </row>
    <row r="138" spans="1:5" ht="15.75">
      <c r="A138" s="319" t="s">
        <v>351</v>
      </c>
      <c r="B138" s="388">
        <f>B135+B130+B125+B118+B112+B103+B93+B50+B42+B32+B23+B14</f>
        <v>828628</v>
      </c>
      <c r="C138" s="388">
        <f>C135+C130+C125+C118+C112+C103+C93+C50+C42+C32+C23+C14</f>
        <v>616474</v>
      </c>
      <c r="D138" s="388">
        <f>D135+D130+D125+D118+D112+D103+D93+D50+D42+D32+D23+D14</f>
        <v>1445102</v>
      </c>
      <c r="E138" s="381" t="s">
        <v>181</v>
      </c>
    </row>
    <row r="139" spans="1:5" ht="14.25">
      <c r="A139" s="144"/>
      <c r="B139" s="389"/>
      <c r="C139" s="389"/>
      <c r="D139" s="389"/>
      <c r="E139" s="117"/>
    </row>
    <row r="140" spans="1:5" ht="14.25">
      <c r="A140" s="144"/>
      <c r="B140" s="390"/>
      <c r="C140" s="390"/>
      <c r="D140" s="390"/>
      <c r="E140" s="117"/>
    </row>
    <row r="141" spans="1:5" ht="16.5">
      <c r="A141" s="309"/>
      <c r="B141" s="391"/>
      <c r="C141" s="391"/>
      <c r="D141" s="391"/>
      <c r="E141" s="152"/>
    </row>
    <row r="142" spans="1:5">
      <c r="A142" s="86"/>
      <c r="B142" s="86"/>
      <c r="C142" s="86"/>
      <c r="D142" s="86"/>
      <c r="E142" s="152"/>
    </row>
    <row r="143" spans="1:5">
      <c r="A143" s="309" t="s">
        <v>345</v>
      </c>
      <c r="B143" s="310"/>
      <c r="C143" s="310"/>
      <c r="D143" s="310"/>
      <c r="E143" s="152" t="s">
        <v>346</v>
      </c>
    </row>
  </sheetData>
  <mergeCells count="3">
    <mergeCell ref="G10:G12"/>
    <mergeCell ref="A61:E61"/>
    <mergeCell ref="F10:F12"/>
  </mergeCells>
  <printOptions gridLinesSet="0"/>
  <pageMargins left="0.78740157480314965" right="0.6333333333333333" top="0.39370078740157483" bottom="0.39370078740157483" header="0.51181102362204722" footer="0.51181102362204722"/>
  <pageSetup paperSize="9" scale="63" orientation="portrait" r:id="rId1"/>
  <headerFooter alignWithMargins="0"/>
  <rowBreaks count="1" manualBreakCount="1">
    <brk id="79" max="7" man="1"/>
  </rowBreaks>
  <colBreaks count="1" manualBreakCount="1">
    <brk id="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syncVertical="1" syncRef="A124" transitionEvaluation="1">
    <tabColor rgb="FF00B050"/>
  </sheetPr>
  <dimension ref="A1:DG148"/>
  <sheetViews>
    <sheetView showGridLines="0" view="pageLayout" topLeftCell="A124" zoomScaleNormal="100" zoomScaleSheetLayoutView="62" workbookViewId="0">
      <selection activeCell="D24" sqref="D24"/>
    </sheetView>
  </sheetViews>
  <sheetFormatPr baseColWidth="10" defaultColWidth="12.42578125" defaultRowHeight="12.75"/>
  <cols>
    <col min="1" max="1" width="34.7109375" style="397" customWidth="1"/>
    <col min="2" max="2" width="9.42578125" style="444" customWidth="1"/>
    <col min="3" max="3" width="9.42578125" style="445" customWidth="1"/>
    <col min="4" max="4" width="10.140625" style="446" customWidth="1"/>
    <col min="5" max="5" width="9.42578125" style="447" customWidth="1"/>
    <col min="6" max="6" width="9.42578125" style="444" customWidth="1"/>
    <col min="7" max="7" width="39.42578125" style="397" customWidth="1"/>
    <col min="8" max="8" width="5.28515625" style="397" customWidth="1"/>
    <col min="9" max="11" width="11" style="397" hidden="1" customWidth="1"/>
    <col min="12" max="12" width="27" style="397" hidden="1" customWidth="1"/>
    <col min="13" max="13" width="11" style="409" hidden="1" customWidth="1"/>
    <col min="14" max="15" width="11" style="397" hidden="1" customWidth="1"/>
    <col min="16" max="16" width="23.42578125" style="397" hidden="1" customWidth="1"/>
    <col min="17" max="111" width="11" style="397" hidden="1" customWidth="1"/>
    <col min="112" max="254" width="11" style="397" customWidth="1"/>
    <col min="255" max="256" width="12.42578125" style="397"/>
    <col min="257" max="257" width="39.42578125" style="397" customWidth="1"/>
    <col min="258" max="262" width="9.42578125" style="397" customWidth="1"/>
    <col min="263" max="263" width="39.42578125" style="397" customWidth="1"/>
    <col min="264" max="264" width="5.28515625" style="397" customWidth="1"/>
    <col min="265" max="367" width="0" style="397" hidden="1" customWidth="1"/>
    <col min="368" max="510" width="11" style="397" customWidth="1"/>
    <col min="511" max="512" width="12.42578125" style="397"/>
    <col min="513" max="513" width="39.42578125" style="397" customWidth="1"/>
    <col min="514" max="518" width="9.42578125" style="397" customWidth="1"/>
    <col min="519" max="519" width="39.42578125" style="397" customWidth="1"/>
    <col min="520" max="520" width="5.28515625" style="397" customWidth="1"/>
    <col min="521" max="623" width="0" style="397" hidden="1" customWidth="1"/>
    <col min="624" max="766" width="11" style="397" customWidth="1"/>
    <col min="767" max="768" width="12.42578125" style="397"/>
    <col min="769" max="769" width="39.42578125" style="397" customWidth="1"/>
    <col min="770" max="774" width="9.42578125" style="397" customWidth="1"/>
    <col min="775" max="775" width="39.42578125" style="397" customWidth="1"/>
    <col min="776" max="776" width="5.28515625" style="397" customWidth="1"/>
    <col min="777" max="879" width="0" style="397" hidden="1" customWidth="1"/>
    <col min="880" max="1022" width="11" style="397" customWidth="1"/>
    <col min="1023" max="1024" width="12.42578125" style="397"/>
    <col min="1025" max="1025" width="39.42578125" style="397" customWidth="1"/>
    <col min="1026" max="1030" width="9.42578125" style="397" customWidth="1"/>
    <col min="1031" max="1031" width="39.42578125" style="397" customWidth="1"/>
    <col min="1032" max="1032" width="5.28515625" style="397" customWidth="1"/>
    <col min="1033" max="1135" width="0" style="397" hidden="1" customWidth="1"/>
    <col min="1136" max="1278" width="11" style="397" customWidth="1"/>
    <col min="1279" max="1280" width="12.42578125" style="397"/>
    <col min="1281" max="1281" width="39.42578125" style="397" customWidth="1"/>
    <col min="1282" max="1286" width="9.42578125" style="397" customWidth="1"/>
    <col min="1287" max="1287" width="39.42578125" style="397" customWidth="1"/>
    <col min="1288" max="1288" width="5.28515625" style="397" customWidth="1"/>
    <col min="1289" max="1391" width="0" style="397" hidden="1" customWidth="1"/>
    <col min="1392" max="1534" width="11" style="397" customWidth="1"/>
    <col min="1535" max="1536" width="12.42578125" style="397"/>
    <col min="1537" max="1537" width="39.42578125" style="397" customWidth="1"/>
    <col min="1538" max="1542" width="9.42578125" style="397" customWidth="1"/>
    <col min="1543" max="1543" width="39.42578125" style="397" customWidth="1"/>
    <col min="1544" max="1544" width="5.28515625" style="397" customWidth="1"/>
    <col min="1545" max="1647" width="0" style="397" hidden="1" customWidth="1"/>
    <col min="1648" max="1790" width="11" style="397" customWidth="1"/>
    <col min="1791" max="1792" width="12.42578125" style="397"/>
    <col min="1793" max="1793" width="39.42578125" style="397" customWidth="1"/>
    <col min="1794" max="1798" width="9.42578125" style="397" customWidth="1"/>
    <col min="1799" max="1799" width="39.42578125" style="397" customWidth="1"/>
    <col min="1800" max="1800" width="5.28515625" style="397" customWidth="1"/>
    <col min="1801" max="1903" width="0" style="397" hidden="1" customWidth="1"/>
    <col min="1904" max="2046" width="11" style="397" customWidth="1"/>
    <col min="2047" max="2048" width="12.42578125" style="397"/>
    <col min="2049" max="2049" width="39.42578125" style="397" customWidth="1"/>
    <col min="2050" max="2054" width="9.42578125" style="397" customWidth="1"/>
    <col min="2055" max="2055" width="39.42578125" style="397" customWidth="1"/>
    <col min="2056" max="2056" width="5.28515625" style="397" customWidth="1"/>
    <col min="2057" max="2159" width="0" style="397" hidden="1" customWidth="1"/>
    <col min="2160" max="2302" width="11" style="397" customWidth="1"/>
    <col min="2303" max="2304" width="12.42578125" style="397"/>
    <col min="2305" max="2305" width="39.42578125" style="397" customWidth="1"/>
    <col min="2306" max="2310" width="9.42578125" style="397" customWidth="1"/>
    <col min="2311" max="2311" width="39.42578125" style="397" customWidth="1"/>
    <col min="2312" max="2312" width="5.28515625" style="397" customWidth="1"/>
    <col min="2313" max="2415" width="0" style="397" hidden="1" customWidth="1"/>
    <col min="2416" max="2558" width="11" style="397" customWidth="1"/>
    <col min="2559" max="2560" width="12.42578125" style="397"/>
    <col min="2561" max="2561" width="39.42578125" style="397" customWidth="1"/>
    <col min="2562" max="2566" width="9.42578125" style="397" customWidth="1"/>
    <col min="2567" max="2567" width="39.42578125" style="397" customWidth="1"/>
    <col min="2568" max="2568" width="5.28515625" style="397" customWidth="1"/>
    <col min="2569" max="2671" width="0" style="397" hidden="1" customWidth="1"/>
    <col min="2672" max="2814" width="11" style="397" customWidth="1"/>
    <col min="2815" max="2816" width="12.42578125" style="397"/>
    <col min="2817" max="2817" width="39.42578125" style="397" customWidth="1"/>
    <col min="2818" max="2822" width="9.42578125" style="397" customWidth="1"/>
    <col min="2823" max="2823" width="39.42578125" style="397" customWidth="1"/>
    <col min="2824" max="2824" width="5.28515625" style="397" customWidth="1"/>
    <col min="2825" max="2927" width="0" style="397" hidden="1" customWidth="1"/>
    <col min="2928" max="3070" width="11" style="397" customWidth="1"/>
    <col min="3071" max="3072" width="12.42578125" style="397"/>
    <col min="3073" max="3073" width="39.42578125" style="397" customWidth="1"/>
    <col min="3074" max="3078" width="9.42578125" style="397" customWidth="1"/>
    <col min="3079" max="3079" width="39.42578125" style="397" customWidth="1"/>
    <col min="3080" max="3080" width="5.28515625" style="397" customWidth="1"/>
    <col min="3081" max="3183" width="0" style="397" hidden="1" customWidth="1"/>
    <col min="3184" max="3326" width="11" style="397" customWidth="1"/>
    <col min="3327" max="3328" width="12.42578125" style="397"/>
    <col min="3329" max="3329" width="39.42578125" style="397" customWidth="1"/>
    <col min="3330" max="3334" width="9.42578125" style="397" customWidth="1"/>
    <col min="3335" max="3335" width="39.42578125" style="397" customWidth="1"/>
    <col min="3336" max="3336" width="5.28515625" style="397" customWidth="1"/>
    <col min="3337" max="3439" width="0" style="397" hidden="1" customWidth="1"/>
    <col min="3440" max="3582" width="11" style="397" customWidth="1"/>
    <col min="3583" max="3584" width="12.42578125" style="397"/>
    <col min="3585" max="3585" width="39.42578125" style="397" customWidth="1"/>
    <col min="3586" max="3590" width="9.42578125" style="397" customWidth="1"/>
    <col min="3591" max="3591" width="39.42578125" style="397" customWidth="1"/>
    <col min="3592" max="3592" width="5.28515625" style="397" customWidth="1"/>
    <col min="3593" max="3695" width="0" style="397" hidden="1" customWidth="1"/>
    <col min="3696" max="3838" width="11" style="397" customWidth="1"/>
    <col min="3839" max="3840" width="12.42578125" style="397"/>
    <col min="3841" max="3841" width="39.42578125" style="397" customWidth="1"/>
    <col min="3842" max="3846" width="9.42578125" style="397" customWidth="1"/>
    <col min="3847" max="3847" width="39.42578125" style="397" customWidth="1"/>
    <col min="3848" max="3848" width="5.28515625" style="397" customWidth="1"/>
    <col min="3849" max="3951" width="0" style="397" hidden="1" customWidth="1"/>
    <col min="3952" max="4094" width="11" style="397" customWidth="1"/>
    <col min="4095" max="4096" width="12.42578125" style="397"/>
    <col min="4097" max="4097" width="39.42578125" style="397" customWidth="1"/>
    <col min="4098" max="4102" width="9.42578125" style="397" customWidth="1"/>
    <col min="4103" max="4103" width="39.42578125" style="397" customWidth="1"/>
    <col min="4104" max="4104" width="5.28515625" style="397" customWidth="1"/>
    <col min="4105" max="4207" width="0" style="397" hidden="1" customWidth="1"/>
    <col min="4208" max="4350" width="11" style="397" customWidth="1"/>
    <col min="4351" max="4352" width="12.42578125" style="397"/>
    <col min="4353" max="4353" width="39.42578125" style="397" customWidth="1"/>
    <col min="4354" max="4358" width="9.42578125" style="397" customWidth="1"/>
    <col min="4359" max="4359" width="39.42578125" style="397" customWidth="1"/>
    <col min="4360" max="4360" width="5.28515625" style="397" customWidth="1"/>
    <col min="4361" max="4463" width="0" style="397" hidden="1" customWidth="1"/>
    <col min="4464" max="4606" width="11" style="397" customWidth="1"/>
    <col min="4607" max="4608" width="12.42578125" style="397"/>
    <col min="4609" max="4609" width="39.42578125" style="397" customWidth="1"/>
    <col min="4610" max="4614" width="9.42578125" style="397" customWidth="1"/>
    <col min="4615" max="4615" width="39.42578125" style="397" customWidth="1"/>
    <col min="4616" max="4616" width="5.28515625" style="397" customWidth="1"/>
    <col min="4617" max="4719" width="0" style="397" hidden="1" customWidth="1"/>
    <col min="4720" max="4862" width="11" style="397" customWidth="1"/>
    <col min="4863" max="4864" width="12.42578125" style="397"/>
    <col min="4865" max="4865" width="39.42578125" style="397" customWidth="1"/>
    <col min="4866" max="4870" width="9.42578125" style="397" customWidth="1"/>
    <col min="4871" max="4871" width="39.42578125" style="397" customWidth="1"/>
    <col min="4872" max="4872" width="5.28515625" style="397" customWidth="1"/>
    <col min="4873" max="4975" width="0" style="397" hidden="1" customWidth="1"/>
    <col min="4976" max="5118" width="11" style="397" customWidth="1"/>
    <col min="5119" max="5120" width="12.42578125" style="397"/>
    <col min="5121" max="5121" width="39.42578125" style="397" customWidth="1"/>
    <col min="5122" max="5126" width="9.42578125" style="397" customWidth="1"/>
    <col min="5127" max="5127" width="39.42578125" style="397" customWidth="1"/>
    <col min="5128" max="5128" width="5.28515625" style="397" customWidth="1"/>
    <col min="5129" max="5231" width="0" style="397" hidden="1" customWidth="1"/>
    <col min="5232" max="5374" width="11" style="397" customWidth="1"/>
    <col min="5375" max="5376" width="12.42578125" style="397"/>
    <col min="5377" max="5377" width="39.42578125" style="397" customWidth="1"/>
    <col min="5378" max="5382" width="9.42578125" style="397" customWidth="1"/>
    <col min="5383" max="5383" width="39.42578125" style="397" customWidth="1"/>
    <col min="5384" max="5384" width="5.28515625" style="397" customWidth="1"/>
    <col min="5385" max="5487" width="0" style="397" hidden="1" customWidth="1"/>
    <col min="5488" max="5630" width="11" style="397" customWidth="1"/>
    <col min="5631" max="5632" width="12.42578125" style="397"/>
    <col min="5633" max="5633" width="39.42578125" style="397" customWidth="1"/>
    <col min="5634" max="5638" width="9.42578125" style="397" customWidth="1"/>
    <col min="5639" max="5639" width="39.42578125" style="397" customWidth="1"/>
    <col min="5640" max="5640" width="5.28515625" style="397" customWidth="1"/>
    <col min="5641" max="5743" width="0" style="397" hidden="1" customWidth="1"/>
    <col min="5744" max="5886" width="11" style="397" customWidth="1"/>
    <col min="5887" max="5888" width="12.42578125" style="397"/>
    <col min="5889" max="5889" width="39.42578125" style="397" customWidth="1"/>
    <col min="5890" max="5894" width="9.42578125" style="397" customWidth="1"/>
    <col min="5895" max="5895" width="39.42578125" style="397" customWidth="1"/>
    <col min="5896" max="5896" width="5.28515625" style="397" customWidth="1"/>
    <col min="5897" max="5999" width="0" style="397" hidden="1" customWidth="1"/>
    <col min="6000" max="6142" width="11" style="397" customWidth="1"/>
    <col min="6143" max="6144" width="12.42578125" style="397"/>
    <col min="6145" max="6145" width="39.42578125" style="397" customWidth="1"/>
    <col min="6146" max="6150" width="9.42578125" style="397" customWidth="1"/>
    <col min="6151" max="6151" width="39.42578125" style="397" customWidth="1"/>
    <col min="6152" max="6152" width="5.28515625" style="397" customWidth="1"/>
    <col min="6153" max="6255" width="0" style="397" hidden="1" customWidth="1"/>
    <col min="6256" max="6398" width="11" style="397" customWidth="1"/>
    <col min="6399" max="6400" width="12.42578125" style="397"/>
    <col min="6401" max="6401" width="39.42578125" style="397" customWidth="1"/>
    <col min="6402" max="6406" width="9.42578125" style="397" customWidth="1"/>
    <col min="6407" max="6407" width="39.42578125" style="397" customWidth="1"/>
    <col min="6408" max="6408" width="5.28515625" style="397" customWidth="1"/>
    <col min="6409" max="6511" width="0" style="397" hidden="1" customWidth="1"/>
    <col min="6512" max="6654" width="11" style="397" customWidth="1"/>
    <col min="6655" max="6656" width="12.42578125" style="397"/>
    <col min="6657" max="6657" width="39.42578125" style="397" customWidth="1"/>
    <col min="6658" max="6662" width="9.42578125" style="397" customWidth="1"/>
    <col min="6663" max="6663" width="39.42578125" style="397" customWidth="1"/>
    <col min="6664" max="6664" width="5.28515625" style="397" customWidth="1"/>
    <col min="6665" max="6767" width="0" style="397" hidden="1" customWidth="1"/>
    <col min="6768" max="6910" width="11" style="397" customWidth="1"/>
    <col min="6911" max="6912" width="12.42578125" style="397"/>
    <col min="6913" max="6913" width="39.42578125" style="397" customWidth="1"/>
    <col min="6914" max="6918" width="9.42578125" style="397" customWidth="1"/>
    <col min="6919" max="6919" width="39.42578125" style="397" customWidth="1"/>
    <col min="6920" max="6920" width="5.28515625" style="397" customWidth="1"/>
    <col min="6921" max="7023" width="0" style="397" hidden="1" customWidth="1"/>
    <col min="7024" max="7166" width="11" style="397" customWidth="1"/>
    <col min="7167" max="7168" width="12.42578125" style="397"/>
    <col min="7169" max="7169" width="39.42578125" style="397" customWidth="1"/>
    <col min="7170" max="7174" width="9.42578125" style="397" customWidth="1"/>
    <col min="7175" max="7175" width="39.42578125" style="397" customWidth="1"/>
    <col min="7176" max="7176" width="5.28515625" style="397" customWidth="1"/>
    <col min="7177" max="7279" width="0" style="397" hidden="1" customWidth="1"/>
    <col min="7280" max="7422" width="11" style="397" customWidth="1"/>
    <col min="7423" max="7424" width="12.42578125" style="397"/>
    <col min="7425" max="7425" width="39.42578125" style="397" customWidth="1"/>
    <col min="7426" max="7430" width="9.42578125" style="397" customWidth="1"/>
    <col min="7431" max="7431" width="39.42578125" style="397" customWidth="1"/>
    <col min="7432" max="7432" width="5.28515625" style="397" customWidth="1"/>
    <col min="7433" max="7535" width="0" style="397" hidden="1" customWidth="1"/>
    <col min="7536" max="7678" width="11" style="397" customWidth="1"/>
    <col min="7679" max="7680" width="12.42578125" style="397"/>
    <col min="7681" max="7681" width="39.42578125" style="397" customWidth="1"/>
    <col min="7682" max="7686" width="9.42578125" style="397" customWidth="1"/>
    <col min="7687" max="7687" width="39.42578125" style="397" customWidth="1"/>
    <col min="7688" max="7688" width="5.28515625" style="397" customWidth="1"/>
    <col min="7689" max="7791" width="0" style="397" hidden="1" customWidth="1"/>
    <col min="7792" max="7934" width="11" style="397" customWidth="1"/>
    <col min="7935" max="7936" width="12.42578125" style="397"/>
    <col min="7937" max="7937" width="39.42578125" style="397" customWidth="1"/>
    <col min="7938" max="7942" width="9.42578125" style="397" customWidth="1"/>
    <col min="7943" max="7943" width="39.42578125" style="397" customWidth="1"/>
    <col min="7944" max="7944" width="5.28515625" style="397" customWidth="1"/>
    <col min="7945" max="8047" width="0" style="397" hidden="1" customWidth="1"/>
    <col min="8048" max="8190" width="11" style="397" customWidth="1"/>
    <col min="8191" max="8192" width="12.42578125" style="397"/>
    <col min="8193" max="8193" width="39.42578125" style="397" customWidth="1"/>
    <col min="8194" max="8198" width="9.42578125" style="397" customWidth="1"/>
    <col min="8199" max="8199" width="39.42578125" style="397" customWidth="1"/>
    <col min="8200" max="8200" width="5.28515625" style="397" customWidth="1"/>
    <col min="8201" max="8303" width="0" style="397" hidden="1" customWidth="1"/>
    <col min="8304" max="8446" width="11" style="397" customWidth="1"/>
    <col min="8447" max="8448" width="12.42578125" style="397"/>
    <col min="8449" max="8449" width="39.42578125" style="397" customWidth="1"/>
    <col min="8450" max="8454" width="9.42578125" style="397" customWidth="1"/>
    <col min="8455" max="8455" width="39.42578125" style="397" customWidth="1"/>
    <col min="8456" max="8456" width="5.28515625" style="397" customWidth="1"/>
    <col min="8457" max="8559" width="0" style="397" hidden="1" customWidth="1"/>
    <col min="8560" max="8702" width="11" style="397" customWidth="1"/>
    <col min="8703" max="8704" width="12.42578125" style="397"/>
    <col min="8705" max="8705" width="39.42578125" style="397" customWidth="1"/>
    <col min="8706" max="8710" width="9.42578125" style="397" customWidth="1"/>
    <col min="8711" max="8711" width="39.42578125" style="397" customWidth="1"/>
    <col min="8712" max="8712" width="5.28515625" style="397" customWidth="1"/>
    <col min="8713" max="8815" width="0" style="397" hidden="1" customWidth="1"/>
    <col min="8816" max="8958" width="11" style="397" customWidth="1"/>
    <col min="8959" max="8960" width="12.42578125" style="397"/>
    <col min="8961" max="8961" width="39.42578125" style="397" customWidth="1"/>
    <col min="8962" max="8966" width="9.42578125" style="397" customWidth="1"/>
    <col min="8967" max="8967" width="39.42578125" style="397" customWidth="1"/>
    <col min="8968" max="8968" width="5.28515625" style="397" customWidth="1"/>
    <col min="8969" max="9071" width="0" style="397" hidden="1" customWidth="1"/>
    <col min="9072" max="9214" width="11" style="397" customWidth="1"/>
    <col min="9215" max="9216" width="12.42578125" style="397"/>
    <col min="9217" max="9217" width="39.42578125" style="397" customWidth="1"/>
    <col min="9218" max="9222" width="9.42578125" style="397" customWidth="1"/>
    <col min="9223" max="9223" width="39.42578125" style="397" customWidth="1"/>
    <col min="9224" max="9224" width="5.28515625" style="397" customWidth="1"/>
    <col min="9225" max="9327" width="0" style="397" hidden="1" customWidth="1"/>
    <col min="9328" max="9470" width="11" style="397" customWidth="1"/>
    <col min="9471" max="9472" width="12.42578125" style="397"/>
    <col min="9473" max="9473" width="39.42578125" style="397" customWidth="1"/>
    <col min="9474" max="9478" width="9.42578125" style="397" customWidth="1"/>
    <col min="9479" max="9479" width="39.42578125" style="397" customWidth="1"/>
    <col min="9480" max="9480" width="5.28515625" style="397" customWidth="1"/>
    <col min="9481" max="9583" width="0" style="397" hidden="1" customWidth="1"/>
    <col min="9584" max="9726" width="11" style="397" customWidth="1"/>
    <col min="9727" max="9728" width="12.42578125" style="397"/>
    <col min="9729" max="9729" width="39.42578125" style="397" customWidth="1"/>
    <col min="9730" max="9734" width="9.42578125" style="397" customWidth="1"/>
    <col min="9735" max="9735" width="39.42578125" style="397" customWidth="1"/>
    <col min="9736" max="9736" width="5.28515625" style="397" customWidth="1"/>
    <col min="9737" max="9839" width="0" style="397" hidden="1" customWidth="1"/>
    <col min="9840" max="9982" width="11" style="397" customWidth="1"/>
    <col min="9983" max="9984" width="12.42578125" style="397"/>
    <col min="9985" max="9985" width="39.42578125" style="397" customWidth="1"/>
    <col min="9986" max="9990" width="9.42578125" style="397" customWidth="1"/>
    <col min="9991" max="9991" width="39.42578125" style="397" customWidth="1"/>
    <col min="9992" max="9992" width="5.28515625" style="397" customWidth="1"/>
    <col min="9993" max="10095" width="0" style="397" hidden="1" customWidth="1"/>
    <col min="10096" max="10238" width="11" style="397" customWidth="1"/>
    <col min="10239" max="10240" width="12.42578125" style="397"/>
    <col min="10241" max="10241" width="39.42578125" style="397" customWidth="1"/>
    <col min="10242" max="10246" width="9.42578125" style="397" customWidth="1"/>
    <col min="10247" max="10247" width="39.42578125" style="397" customWidth="1"/>
    <col min="10248" max="10248" width="5.28515625" style="397" customWidth="1"/>
    <col min="10249" max="10351" width="0" style="397" hidden="1" customWidth="1"/>
    <col min="10352" max="10494" width="11" style="397" customWidth="1"/>
    <col min="10495" max="10496" width="12.42578125" style="397"/>
    <col min="10497" max="10497" width="39.42578125" style="397" customWidth="1"/>
    <col min="10498" max="10502" width="9.42578125" style="397" customWidth="1"/>
    <col min="10503" max="10503" width="39.42578125" style="397" customWidth="1"/>
    <col min="10504" max="10504" width="5.28515625" style="397" customWidth="1"/>
    <col min="10505" max="10607" width="0" style="397" hidden="1" customWidth="1"/>
    <col min="10608" max="10750" width="11" style="397" customWidth="1"/>
    <col min="10751" max="10752" width="12.42578125" style="397"/>
    <col min="10753" max="10753" width="39.42578125" style="397" customWidth="1"/>
    <col min="10754" max="10758" width="9.42578125" style="397" customWidth="1"/>
    <col min="10759" max="10759" width="39.42578125" style="397" customWidth="1"/>
    <col min="10760" max="10760" width="5.28515625" style="397" customWidth="1"/>
    <col min="10761" max="10863" width="0" style="397" hidden="1" customWidth="1"/>
    <col min="10864" max="11006" width="11" style="397" customWidth="1"/>
    <col min="11007" max="11008" width="12.42578125" style="397"/>
    <col min="11009" max="11009" width="39.42578125" style="397" customWidth="1"/>
    <col min="11010" max="11014" width="9.42578125" style="397" customWidth="1"/>
    <col min="11015" max="11015" width="39.42578125" style="397" customWidth="1"/>
    <col min="11016" max="11016" width="5.28515625" style="397" customWidth="1"/>
    <col min="11017" max="11119" width="0" style="397" hidden="1" customWidth="1"/>
    <col min="11120" max="11262" width="11" style="397" customWidth="1"/>
    <col min="11263" max="11264" width="12.42578125" style="397"/>
    <col min="11265" max="11265" width="39.42578125" style="397" customWidth="1"/>
    <col min="11266" max="11270" width="9.42578125" style="397" customWidth="1"/>
    <col min="11271" max="11271" width="39.42578125" style="397" customWidth="1"/>
    <col min="11272" max="11272" width="5.28515625" style="397" customWidth="1"/>
    <col min="11273" max="11375" width="0" style="397" hidden="1" customWidth="1"/>
    <col min="11376" max="11518" width="11" style="397" customWidth="1"/>
    <col min="11519" max="11520" width="12.42578125" style="397"/>
    <col min="11521" max="11521" width="39.42578125" style="397" customWidth="1"/>
    <col min="11522" max="11526" width="9.42578125" style="397" customWidth="1"/>
    <col min="11527" max="11527" width="39.42578125" style="397" customWidth="1"/>
    <col min="11528" max="11528" width="5.28515625" style="397" customWidth="1"/>
    <col min="11529" max="11631" width="0" style="397" hidden="1" customWidth="1"/>
    <col min="11632" max="11774" width="11" style="397" customWidth="1"/>
    <col min="11775" max="11776" width="12.42578125" style="397"/>
    <col min="11777" max="11777" width="39.42578125" style="397" customWidth="1"/>
    <col min="11778" max="11782" width="9.42578125" style="397" customWidth="1"/>
    <col min="11783" max="11783" width="39.42578125" style="397" customWidth="1"/>
    <col min="11784" max="11784" width="5.28515625" style="397" customWidth="1"/>
    <col min="11785" max="11887" width="0" style="397" hidden="1" customWidth="1"/>
    <col min="11888" max="12030" width="11" style="397" customWidth="1"/>
    <col min="12031" max="12032" width="12.42578125" style="397"/>
    <col min="12033" max="12033" width="39.42578125" style="397" customWidth="1"/>
    <col min="12034" max="12038" width="9.42578125" style="397" customWidth="1"/>
    <col min="12039" max="12039" width="39.42578125" style="397" customWidth="1"/>
    <col min="12040" max="12040" width="5.28515625" style="397" customWidth="1"/>
    <col min="12041" max="12143" width="0" style="397" hidden="1" customWidth="1"/>
    <col min="12144" max="12286" width="11" style="397" customWidth="1"/>
    <col min="12287" max="12288" width="12.42578125" style="397"/>
    <col min="12289" max="12289" width="39.42578125" style="397" customWidth="1"/>
    <col min="12290" max="12294" width="9.42578125" style="397" customWidth="1"/>
    <col min="12295" max="12295" width="39.42578125" style="397" customWidth="1"/>
    <col min="12296" max="12296" width="5.28515625" style="397" customWidth="1"/>
    <col min="12297" max="12399" width="0" style="397" hidden="1" customWidth="1"/>
    <col min="12400" max="12542" width="11" style="397" customWidth="1"/>
    <col min="12543" max="12544" width="12.42578125" style="397"/>
    <col min="12545" max="12545" width="39.42578125" style="397" customWidth="1"/>
    <col min="12546" max="12550" width="9.42578125" style="397" customWidth="1"/>
    <col min="12551" max="12551" width="39.42578125" style="397" customWidth="1"/>
    <col min="12552" max="12552" width="5.28515625" style="397" customWidth="1"/>
    <col min="12553" max="12655" width="0" style="397" hidden="1" customWidth="1"/>
    <col min="12656" max="12798" width="11" style="397" customWidth="1"/>
    <col min="12799" max="12800" width="12.42578125" style="397"/>
    <col min="12801" max="12801" width="39.42578125" style="397" customWidth="1"/>
    <col min="12802" max="12806" width="9.42578125" style="397" customWidth="1"/>
    <col min="12807" max="12807" width="39.42578125" style="397" customWidth="1"/>
    <col min="12808" max="12808" width="5.28515625" style="397" customWidth="1"/>
    <col min="12809" max="12911" width="0" style="397" hidden="1" customWidth="1"/>
    <col min="12912" max="13054" width="11" style="397" customWidth="1"/>
    <col min="13055" max="13056" width="12.42578125" style="397"/>
    <col min="13057" max="13057" width="39.42578125" style="397" customWidth="1"/>
    <col min="13058" max="13062" width="9.42578125" style="397" customWidth="1"/>
    <col min="13063" max="13063" width="39.42578125" style="397" customWidth="1"/>
    <col min="13064" max="13064" width="5.28515625" style="397" customWidth="1"/>
    <col min="13065" max="13167" width="0" style="397" hidden="1" customWidth="1"/>
    <col min="13168" max="13310" width="11" style="397" customWidth="1"/>
    <col min="13311" max="13312" width="12.42578125" style="397"/>
    <col min="13313" max="13313" width="39.42578125" style="397" customWidth="1"/>
    <col min="13314" max="13318" width="9.42578125" style="397" customWidth="1"/>
    <col min="13319" max="13319" width="39.42578125" style="397" customWidth="1"/>
    <col min="13320" max="13320" width="5.28515625" style="397" customWidth="1"/>
    <col min="13321" max="13423" width="0" style="397" hidden="1" customWidth="1"/>
    <col min="13424" max="13566" width="11" style="397" customWidth="1"/>
    <col min="13567" max="13568" width="12.42578125" style="397"/>
    <col min="13569" max="13569" width="39.42578125" style="397" customWidth="1"/>
    <col min="13570" max="13574" width="9.42578125" style="397" customWidth="1"/>
    <col min="13575" max="13575" width="39.42578125" style="397" customWidth="1"/>
    <col min="13576" max="13576" width="5.28515625" style="397" customWidth="1"/>
    <col min="13577" max="13679" width="0" style="397" hidden="1" customWidth="1"/>
    <col min="13680" max="13822" width="11" style="397" customWidth="1"/>
    <col min="13823" max="13824" width="12.42578125" style="397"/>
    <col min="13825" max="13825" width="39.42578125" style="397" customWidth="1"/>
    <col min="13826" max="13830" width="9.42578125" style="397" customWidth="1"/>
    <col min="13831" max="13831" width="39.42578125" style="397" customWidth="1"/>
    <col min="13832" max="13832" width="5.28515625" style="397" customWidth="1"/>
    <col min="13833" max="13935" width="0" style="397" hidden="1" customWidth="1"/>
    <col min="13936" max="14078" width="11" style="397" customWidth="1"/>
    <col min="14079" max="14080" width="12.42578125" style="397"/>
    <col min="14081" max="14081" width="39.42578125" style="397" customWidth="1"/>
    <col min="14082" max="14086" width="9.42578125" style="397" customWidth="1"/>
    <col min="14087" max="14087" width="39.42578125" style="397" customWidth="1"/>
    <col min="14088" max="14088" width="5.28515625" style="397" customWidth="1"/>
    <col min="14089" max="14191" width="0" style="397" hidden="1" customWidth="1"/>
    <col min="14192" max="14334" width="11" style="397" customWidth="1"/>
    <col min="14335" max="14336" width="12.42578125" style="397"/>
    <col min="14337" max="14337" width="39.42578125" style="397" customWidth="1"/>
    <col min="14338" max="14342" width="9.42578125" style="397" customWidth="1"/>
    <col min="14343" max="14343" width="39.42578125" style="397" customWidth="1"/>
    <col min="14344" max="14344" width="5.28515625" style="397" customWidth="1"/>
    <col min="14345" max="14447" width="0" style="397" hidden="1" customWidth="1"/>
    <col min="14448" max="14590" width="11" style="397" customWidth="1"/>
    <col min="14591" max="14592" width="12.42578125" style="397"/>
    <col min="14593" max="14593" width="39.42578125" style="397" customWidth="1"/>
    <col min="14594" max="14598" width="9.42578125" style="397" customWidth="1"/>
    <col min="14599" max="14599" width="39.42578125" style="397" customWidth="1"/>
    <col min="14600" max="14600" width="5.28515625" style="397" customWidth="1"/>
    <col min="14601" max="14703" width="0" style="397" hidden="1" customWidth="1"/>
    <col min="14704" max="14846" width="11" style="397" customWidth="1"/>
    <col min="14847" max="14848" width="12.42578125" style="397"/>
    <col min="14849" max="14849" width="39.42578125" style="397" customWidth="1"/>
    <col min="14850" max="14854" width="9.42578125" style="397" customWidth="1"/>
    <col min="14855" max="14855" width="39.42578125" style="397" customWidth="1"/>
    <col min="14856" max="14856" width="5.28515625" style="397" customWidth="1"/>
    <col min="14857" max="14959" width="0" style="397" hidden="1" customWidth="1"/>
    <col min="14960" max="15102" width="11" style="397" customWidth="1"/>
    <col min="15103" max="15104" width="12.42578125" style="397"/>
    <col min="15105" max="15105" width="39.42578125" style="397" customWidth="1"/>
    <col min="15106" max="15110" width="9.42578125" style="397" customWidth="1"/>
    <col min="15111" max="15111" width="39.42578125" style="397" customWidth="1"/>
    <col min="15112" max="15112" width="5.28515625" style="397" customWidth="1"/>
    <col min="15113" max="15215" width="0" style="397" hidden="1" customWidth="1"/>
    <col min="15216" max="15358" width="11" style="397" customWidth="1"/>
    <col min="15359" max="15360" width="12.42578125" style="397"/>
    <col min="15361" max="15361" width="39.42578125" style="397" customWidth="1"/>
    <col min="15362" max="15366" width="9.42578125" style="397" customWidth="1"/>
    <col min="15367" max="15367" width="39.42578125" style="397" customWidth="1"/>
    <col min="15368" max="15368" width="5.28515625" style="397" customWidth="1"/>
    <col min="15369" max="15471" width="0" style="397" hidden="1" customWidth="1"/>
    <col min="15472" max="15614" width="11" style="397" customWidth="1"/>
    <col min="15615" max="15616" width="12.42578125" style="397"/>
    <col min="15617" max="15617" width="39.42578125" style="397" customWidth="1"/>
    <col min="15618" max="15622" width="9.42578125" style="397" customWidth="1"/>
    <col min="15623" max="15623" width="39.42578125" style="397" customWidth="1"/>
    <col min="15624" max="15624" width="5.28515625" style="397" customWidth="1"/>
    <col min="15625" max="15727" width="0" style="397" hidden="1" customWidth="1"/>
    <col min="15728" max="15870" width="11" style="397" customWidth="1"/>
    <col min="15871" max="15872" width="12.42578125" style="397"/>
    <col min="15873" max="15873" width="39.42578125" style="397" customWidth="1"/>
    <col min="15874" max="15878" width="9.42578125" style="397" customWidth="1"/>
    <col min="15879" max="15879" width="39.42578125" style="397" customWidth="1"/>
    <col min="15880" max="15880" width="5.28515625" style="397" customWidth="1"/>
    <col min="15881" max="15983" width="0" style="397" hidden="1" customWidth="1"/>
    <col min="15984" max="16126" width="11" style="397" customWidth="1"/>
    <col min="16127" max="16128" width="12.42578125" style="397"/>
    <col min="16129" max="16129" width="39.42578125" style="397" customWidth="1"/>
    <col min="16130" max="16134" width="9.42578125" style="397" customWidth="1"/>
    <col min="16135" max="16135" width="39.42578125" style="397" customWidth="1"/>
    <col min="16136" max="16136" width="5.28515625" style="397" customWidth="1"/>
    <col min="16137" max="16239" width="0" style="397" hidden="1" customWidth="1"/>
    <col min="16240" max="16382" width="11" style="397" customWidth="1"/>
    <col min="16383" max="16384" width="12.42578125" style="397"/>
  </cols>
  <sheetData>
    <row r="1" spans="1:12" s="397" customFormat="1" ht="24.75" customHeight="1">
      <c r="A1" s="874" t="s">
        <v>2</v>
      </c>
      <c r="B1" s="875"/>
      <c r="C1" s="876"/>
      <c r="D1" s="877"/>
      <c r="E1" s="878"/>
      <c r="F1" s="875"/>
      <c r="G1" s="879" t="s">
        <v>188</v>
      </c>
      <c r="L1" s="396"/>
    </row>
    <row r="2" spans="1:12" s="397" customFormat="1" ht="18.95" customHeight="1">
      <c r="A2" s="398"/>
      <c r="B2" s="392"/>
      <c r="C2" s="393"/>
      <c r="D2" s="394"/>
      <c r="E2" s="395"/>
      <c r="F2" s="392"/>
    </row>
    <row r="3" spans="1:12" s="397" customFormat="1" ht="20.25">
      <c r="A3" s="399" t="s">
        <v>1184</v>
      </c>
      <c r="B3" s="392"/>
      <c r="C3" s="393"/>
      <c r="D3" s="394"/>
      <c r="E3" s="400"/>
      <c r="F3" s="932" t="s">
        <v>1186</v>
      </c>
      <c r="G3" s="932"/>
      <c r="L3" s="401"/>
    </row>
    <row r="4" spans="1:12" s="397" customFormat="1" ht="18.75" customHeight="1">
      <c r="A4" s="841" t="s">
        <v>1185</v>
      </c>
      <c r="B4" s="392"/>
      <c r="C4" s="393"/>
      <c r="D4" s="394"/>
      <c r="E4" s="933" t="s">
        <v>1187</v>
      </c>
      <c r="F4" s="934"/>
      <c r="G4" s="934"/>
    </row>
    <row r="5" spans="1:12" s="397" customFormat="1" ht="18.75">
      <c r="A5" s="403" t="s">
        <v>1188</v>
      </c>
      <c r="B5" s="404"/>
      <c r="C5" s="405"/>
      <c r="D5" s="406"/>
      <c r="E5" s="407"/>
      <c r="F5" s="408"/>
      <c r="G5" s="409"/>
      <c r="H5" s="409"/>
      <c r="I5" s="409"/>
      <c r="J5" s="409"/>
      <c r="K5" s="409"/>
    </row>
    <row r="6" spans="1:12" s="397" customFormat="1" ht="18.95" customHeight="1">
      <c r="A6" s="403"/>
      <c r="B6" s="404"/>
      <c r="C6" s="405"/>
      <c r="D6" s="406"/>
      <c r="E6" s="407"/>
      <c r="F6" s="409"/>
      <c r="G6" s="409"/>
      <c r="H6" s="409"/>
      <c r="I6" s="409"/>
      <c r="J6" s="409"/>
      <c r="K6" s="409"/>
    </row>
    <row r="7" spans="1:12" s="397" customFormat="1" ht="16.5" customHeight="1">
      <c r="A7" s="410" t="s">
        <v>352</v>
      </c>
      <c r="B7" s="411" t="s">
        <v>371</v>
      </c>
      <c r="C7" s="412" t="s">
        <v>372</v>
      </c>
      <c r="D7" s="413" t="s">
        <v>373</v>
      </c>
      <c r="E7" s="414"/>
      <c r="F7" s="411" t="s">
        <v>374</v>
      </c>
      <c r="G7" s="83" t="s">
        <v>375</v>
      </c>
      <c r="H7" s="409"/>
      <c r="I7" s="409"/>
      <c r="J7" s="409"/>
      <c r="K7" s="409"/>
    </row>
    <row r="8" spans="1:12" s="397" customFormat="1" ht="13.5" customHeight="1">
      <c r="A8" s="415"/>
      <c r="B8" s="411" t="s">
        <v>376</v>
      </c>
      <c r="C8" s="416" t="s">
        <v>377</v>
      </c>
      <c r="D8" s="413" t="s">
        <v>378</v>
      </c>
      <c r="E8" s="417" t="s">
        <v>379</v>
      </c>
      <c r="F8" s="140" t="s">
        <v>181</v>
      </c>
      <c r="G8" s="140"/>
      <c r="H8" s="418"/>
      <c r="I8" s="419"/>
      <c r="J8" s="420"/>
      <c r="K8" s="421"/>
      <c r="L8" s="409"/>
    </row>
    <row r="9" spans="1:12" s="397" customFormat="1" ht="13.5" customHeight="1">
      <c r="A9" s="415"/>
      <c r="B9" s="900" t="s">
        <v>380</v>
      </c>
      <c r="C9" s="422" t="s">
        <v>381</v>
      </c>
      <c r="D9" s="900" t="s">
        <v>382</v>
      </c>
      <c r="E9" s="417" t="s">
        <v>383</v>
      </c>
      <c r="F9" s="423"/>
      <c r="G9" s="415"/>
      <c r="H9" s="418"/>
      <c r="I9" s="419"/>
      <c r="J9" s="420"/>
      <c r="K9" s="421"/>
      <c r="L9" s="409"/>
    </row>
    <row r="10" spans="1:12" s="397" customFormat="1" ht="13.5" customHeight="1">
      <c r="A10" s="415"/>
      <c r="B10" s="900" t="s">
        <v>384</v>
      </c>
      <c r="C10" s="422" t="s">
        <v>385</v>
      </c>
      <c r="D10" s="900" t="s">
        <v>386</v>
      </c>
      <c r="E10" s="414" t="s">
        <v>387</v>
      </c>
      <c r="F10" s="900" t="s">
        <v>180</v>
      </c>
      <c r="G10" s="85"/>
      <c r="J10" s="409"/>
      <c r="K10" s="409"/>
      <c r="L10" s="409"/>
    </row>
    <row r="11" spans="1:12" s="397" customFormat="1" ht="15.75" customHeight="1">
      <c r="A11" s="86"/>
      <c r="B11" s="140"/>
      <c r="C11" s="959" t="s">
        <v>1260</v>
      </c>
      <c r="D11" s="959"/>
      <c r="E11" s="959" t="s">
        <v>1260</v>
      </c>
      <c r="F11" s="960"/>
      <c r="G11" s="85"/>
      <c r="J11" s="409"/>
      <c r="K11" s="409"/>
      <c r="L11" s="409"/>
    </row>
    <row r="12" spans="1:12" s="397" customFormat="1" ht="15" customHeight="1">
      <c r="A12" s="319" t="s">
        <v>16</v>
      </c>
      <c r="B12" s="425">
        <f>SUM(B13:B20)</f>
        <v>31</v>
      </c>
      <c r="C12" s="426">
        <v>1.7</v>
      </c>
      <c r="D12" s="425">
        <f>SUM(D13:D20)</f>
        <v>50701</v>
      </c>
      <c r="E12" s="426">
        <v>11.2</v>
      </c>
      <c r="F12" s="425">
        <f>SUM(F13:F20)</f>
        <v>50348</v>
      </c>
      <c r="G12" s="321" t="s">
        <v>17</v>
      </c>
      <c r="H12" s="427"/>
      <c r="I12" s="427"/>
      <c r="J12" s="427"/>
      <c r="K12" s="428"/>
      <c r="L12" s="429"/>
    </row>
    <row r="13" spans="1:12" s="397" customFormat="1" ht="15" customHeight="1">
      <c r="A13" s="301" t="s">
        <v>301</v>
      </c>
      <c r="B13" s="430">
        <v>2</v>
      </c>
      <c r="C13" s="431">
        <v>1.1000000000000001</v>
      </c>
      <c r="D13" s="430">
        <v>7258</v>
      </c>
      <c r="E13" s="432">
        <v>21.3</v>
      </c>
      <c r="F13" s="430">
        <v>7179</v>
      </c>
      <c r="G13" s="323" t="s">
        <v>18</v>
      </c>
      <c r="H13" s="433"/>
      <c r="I13" s="433"/>
      <c r="J13" s="433"/>
      <c r="K13" s="434"/>
      <c r="L13" s="435"/>
    </row>
    <row r="14" spans="1:12" s="397" customFormat="1" ht="15" customHeight="1">
      <c r="A14" s="301" t="s">
        <v>302</v>
      </c>
      <c r="B14" s="436">
        <v>1</v>
      </c>
      <c r="C14" s="431">
        <v>2.2000000000000002</v>
      </c>
      <c r="D14" s="436">
        <v>5413</v>
      </c>
      <c r="E14" s="432">
        <v>18</v>
      </c>
      <c r="F14" s="436">
        <v>5457</v>
      </c>
      <c r="G14" s="323" t="s">
        <v>19</v>
      </c>
      <c r="H14" s="433"/>
      <c r="I14" s="433"/>
      <c r="J14" s="433"/>
      <c r="K14" s="434"/>
      <c r="L14" s="437"/>
    </row>
    <row r="15" spans="1:12" s="397" customFormat="1" ht="15" customHeight="1">
      <c r="A15" s="301" t="s">
        <v>303</v>
      </c>
      <c r="B15" s="430">
        <v>6</v>
      </c>
      <c r="C15" s="431">
        <v>0.5</v>
      </c>
      <c r="D15" s="430">
        <v>373</v>
      </c>
      <c r="E15" s="432">
        <v>0</v>
      </c>
      <c r="F15" s="430">
        <v>373</v>
      </c>
      <c r="G15" s="323" t="s">
        <v>20</v>
      </c>
      <c r="H15" s="433"/>
      <c r="I15" s="433"/>
      <c r="J15" s="433"/>
      <c r="K15" s="434"/>
      <c r="L15" s="438"/>
    </row>
    <row r="16" spans="1:12" s="397" customFormat="1" ht="15" customHeight="1">
      <c r="A16" s="86" t="s">
        <v>304</v>
      </c>
      <c r="B16" s="430">
        <v>7</v>
      </c>
      <c r="C16" s="431">
        <v>1.4</v>
      </c>
      <c r="D16" s="430">
        <v>8351</v>
      </c>
      <c r="E16" s="432">
        <v>4.7</v>
      </c>
      <c r="F16" s="430">
        <v>8333</v>
      </c>
      <c r="G16" s="323" t="s">
        <v>21</v>
      </c>
      <c r="H16" s="433"/>
      <c r="I16" s="433"/>
      <c r="J16" s="433"/>
      <c r="K16" s="434"/>
      <c r="L16" s="438"/>
    </row>
    <row r="17" spans="1:12" s="397" customFormat="1" ht="15" customHeight="1">
      <c r="A17" s="86" t="s">
        <v>305</v>
      </c>
      <c r="B17" s="430">
        <v>0</v>
      </c>
      <c r="C17" s="431">
        <v>1</v>
      </c>
      <c r="D17" s="430">
        <v>4801</v>
      </c>
      <c r="E17" s="431">
        <v>3.7</v>
      </c>
      <c r="F17" s="430">
        <v>4647</v>
      </c>
      <c r="G17" s="323" t="s">
        <v>25</v>
      </c>
      <c r="H17" s="433"/>
      <c r="I17" s="433"/>
      <c r="J17" s="433"/>
      <c r="K17" s="434"/>
      <c r="L17" s="438"/>
    </row>
    <row r="18" spans="1:12" s="397" customFormat="1" ht="15" customHeight="1">
      <c r="A18" s="86" t="s">
        <v>306</v>
      </c>
      <c r="B18" s="430">
        <v>8</v>
      </c>
      <c r="C18" s="431">
        <v>2</v>
      </c>
      <c r="D18" s="436">
        <v>16441</v>
      </c>
      <c r="E18" s="432">
        <v>8.9</v>
      </c>
      <c r="F18" s="436">
        <v>16183</v>
      </c>
      <c r="G18" s="323" t="s">
        <v>27</v>
      </c>
      <c r="H18" s="433"/>
      <c r="I18" s="433"/>
      <c r="J18" s="433"/>
      <c r="K18" s="434"/>
      <c r="L18" s="438"/>
    </row>
    <row r="19" spans="1:12" s="397" customFormat="1" ht="15" customHeight="1">
      <c r="A19" s="86" t="s">
        <v>307</v>
      </c>
      <c r="B19" s="430">
        <v>7</v>
      </c>
      <c r="C19" s="431">
        <v>2.5</v>
      </c>
      <c r="D19" s="430">
        <v>7449</v>
      </c>
      <c r="E19" s="432">
        <v>14.5</v>
      </c>
      <c r="F19" s="430">
        <v>7554</v>
      </c>
      <c r="G19" s="323" t="s">
        <v>29</v>
      </c>
      <c r="H19" s="433"/>
      <c r="I19" s="433"/>
      <c r="J19" s="433"/>
      <c r="K19" s="434"/>
      <c r="L19" s="438"/>
    </row>
    <row r="20" spans="1:12" s="397" customFormat="1" ht="15" customHeight="1">
      <c r="A20" s="86" t="s">
        <v>308</v>
      </c>
      <c r="B20" s="430">
        <v>0</v>
      </c>
      <c r="C20" s="432">
        <v>1.3</v>
      </c>
      <c r="D20" s="430">
        <v>615</v>
      </c>
      <c r="E20" s="432">
        <v>5.3</v>
      </c>
      <c r="F20" s="430">
        <v>622</v>
      </c>
      <c r="G20" s="323" t="s">
        <v>23</v>
      </c>
      <c r="H20" s="433"/>
      <c r="I20" s="433"/>
      <c r="J20" s="433"/>
      <c r="K20" s="434"/>
      <c r="L20" s="438"/>
    </row>
    <row r="21" spans="1:12" s="397" customFormat="1" ht="15" customHeight="1">
      <c r="A21" s="319" t="s">
        <v>30</v>
      </c>
      <c r="B21" s="425">
        <f>SUM(B22:B29)</f>
        <v>17</v>
      </c>
      <c r="C21" s="426">
        <v>1.1000000000000001</v>
      </c>
      <c r="D21" s="425">
        <f>SUM(D22:D29)</f>
        <v>31643</v>
      </c>
      <c r="E21" s="426">
        <v>13.7</v>
      </c>
      <c r="F21" s="425">
        <f>SUM(F22:F29)</f>
        <v>31792</v>
      </c>
      <c r="G21" s="324" t="s">
        <v>31</v>
      </c>
      <c r="H21" s="433"/>
      <c r="I21" s="433"/>
      <c r="J21" s="433"/>
      <c r="K21" s="434"/>
      <c r="L21" s="438"/>
    </row>
    <row r="22" spans="1:12" s="397" customFormat="1" ht="15" customHeight="1">
      <c r="A22" s="301" t="s">
        <v>32</v>
      </c>
      <c r="B22" s="430">
        <v>1</v>
      </c>
      <c r="C22" s="431">
        <v>0.9</v>
      </c>
      <c r="D22" s="430">
        <v>4353</v>
      </c>
      <c r="E22" s="432">
        <v>11.1</v>
      </c>
      <c r="F22" s="430">
        <v>4344</v>
      </c>
      <c r="G22" s="325" t="s">
        <v>33</v>
      </c>
      <c r="H22" s="433"/>
      <c r="I22" s="433"/>
      <c r="J22" s="433"/>
      <c r="K22" s="434"/>
      <c r="L22" s="438"/>
    </row>
    <row r="23" spans="1:12" s="397" customFormat="1" ht="15" customHeight="1">
      <c r="A23" s="301" t="s">
        <v>34</v>
      </c>
      <c r="B23" s="430">
        <v>1</v>
      </c>
      <c r="C23" s="431">
        <v>0</v>
      </c>
      <c r="D23" s="430">
        <v>677</v>
      </c>
      <c r="E23" s="432">
        <v>0</v>
      </c>
      <c r="F23" s="430">
        <v>677</v>
      </c>
      <c r="G23" s="325" t="s">
        <v>35</v>
      </c>
      <c r="H23" s="433"/>
      <c r="I23" s="433"/>
      <c r="J23" s="433"/>
      <c r="K23" s="434"/>
      <c r="L23" s="438"/>
    </row>
    <row r="24" spans="1:12" s="397" customFormat="1" ht="15" customHeight="1">
      <c r="A24" s="301" t="s">
        <v>36</v>
      </c>
      <c r="B24" s="436">
        <v>1</v>
      </c>
      <c r="C24" s="431">
        <v>2.2000000000000002</v>
      </c>
      <c r="D24" s="436">
        <v>2082</v>
      </c>
      <c r="E24" s="432">
        <v>11.5</v>
      </c>
      <c r="F24" s="436">
        <v>2098</v>
      </c>
      <c r="G24" s="325" t="s">
        <v>37</v>
      </c>
      <c r="H24" s="433"/>
      <c r="I24" s="433"/>
      <c r="J24" s="433"/>
      <c r="K24" s="434"/>
      <c r="L24" s="437"/>
    </row>
    <row r="25" spans="1:12" s="397" customFormat="1" ht="15" customHeight="1">
      <c r="A25" s="301" t="s">
        <v>38</v>
      </c>
      <c r="B25" s="430">
        <v>0</v>
      </c>
      <c r="C25" s="431">
        <v>1</v>
      </c>
      <c r="D25" s="430">
        <v>3361</v>
      </c>
      <c r="E25" s="432">
        <v>12.4</v>
      </c>
      <c r="F25" s="430">
        <v>3374</v>
      </c>
      <c r="G25" s="323" t="s">
        <v>39</v>
      </c>
      <c r="H25" s="433"/>
      <c r="I25" s="433"/>
      <c r="J25" s="433"/>
      <c r="K25" s="434"/>
      <c r="L25" s="438"/>
    </row>
    <row r="26" spans="1:12" s="397" customFormat="1" ht="15" customHeight="1">
      <c r="A26" s="301" t="s">
        <v>40</v>
      </c>
      <c r="B26" s="430">
        <v>2</v>
      </c>
      <c r="C26" s="431">
        <v>1.1000000000000001</v>
      </c>
      <c r="D26" s="430">
        <v>1844</v>
      </c>
      <c r="E26" s="432">
        <v>11.7</v>
      </c>
      <c r="F26" s="430">
        <v>1839</v>
      </c>
      <c r="G26" s="325" t="s">
        <v>41</v>
      </c>
      <c r="H26" s="433"/>
      <c r="I26" s="433"/>
      <c r="J26" s="433"/>
      <c r="K26" s="434"/>
      <c r="L26" s="438"/>
    </row>
    <row r="27" spans="1:12" s="397" customFormat="1" ht="15" customHeight="1">
      <c r="A27" s="301" t="s">
        <v>42</v>
      </c>
      <c r="B27" s="430">
        <v>8</v>
      </c>
      <c r="C27" s="431">
        <v>1.2</v>
      </c>
      <c r="D27" s="430">
        <v>8003</v>
      </c>
      <c r="E27" s="432">
        <v>20.100000000000001</v>
      </c>
      <c r="F27" s="430">
        <v>8059</v>
      </c>
      <c r="G27" s="325" t="s">
        <v>43</v>
      </c>
      <c r="H27" s="433"/>
      <c r="I27" s="433"/>
      <c r="J27" s="433"/>
      <c r="K27" s="434"/>
      <c r="L27" s="438"/>
    </row>
    <row r="28" spans="1:12" s="397" customFormat="1" ht="15" customHeight="1">
      <c r="A28" s="301" t="s">
        <v>44</v>
      </c>
      <c r="B28" s="430">
        <v>4</v>
      </c>
      <c r="C28" s="431">
        <v>1.1000000000000001</v>
      </c>
      <c r="D28" s="430">
        <v>7428</v>
      </c>
      <c r="E28" s="432">
        <v>12.7</v>
      </c>
      <c r="F28" s="430">
        <v>7509</v>
      </c>
      <c r="G28" s="325" t="s">
        <v>45</v>
      </c>
      <c r="H28" s="427"/>
      <c r="I28" s="427"/>
      <c r="J28" s="427"/>
      <c r="K28" s="428"/>
      <c r="L28" s="439"/>
    </row>
    <row r="29" spans="1:12" s="397" customFormat="1" ht="15" customHeight="1">
      <c r="A29" s="301" t="s">
        <v>46</v>
      </c>
      <c r="B29" s="430">
        <v>0</v>
      </c>
      <c r="C29" s="431">
        <v>1</v>
      </c>
      <c r="D29" s="430">
        <v>3895</v>
      </c>
      <c r="E29" s="432">
        <v>11.2</v>
      </c>
      <c r="F29" s="430">
        <v>3892</v>
      </c>
      <c r="G29" s="325" t="s">
        <v>47</v>
      </c>
      <c r="H29" s="427"/>
      <c r="I29" s="427"/>
      <c r="J29" s="427"/>
      <c r="K29" s="428"/>
      <c r="L29" s="439"/>
    </row>
    <row r="30" spans="1:12" s="397" customFormat="1" ht="15" customHeight="1">
      <c r="A30" s="319" t="s">
        <v>48</v>
      </c>
      <c r="B30" s="425">
        <f>SUM(B31:B39)</f>
        <v>7</v>
      </c>
      <c r="C30" s="426">
        <v>1.9</v>
      </c>
      <c r="D30" s="425">
        <f>SUM(D31:D39)</f>
        <v>64642</v>
      </c>
      <c r="E30" s="426">
        <v>10.5</v>
      </c>
      <c r="F30" s="425">
        <f>SUM(F31:F39)</f>
        <v>65431</v>
      </c>
      <c r="G30" s="321" t="s">
        <v>49</v>
      </c>
      <c r="H30" s="433"/>
      <c r="I30" s="433"/>
      <c r="J30" s="433"/>
      <c r="K30" s="434"/>
      <c r="L30" s="438"/>
    </row>
    <row r="31" spans="1:12" s="397" customFormat="1" ht="15" customHeight="1">
      <c r="A31" s="98" t="s">
        <v>309</v>
      </c>
      <c r="B31" s="430">
        <v>0</v>
      </c>
      <c r="C31" s="431">
        <v>2.6</v>
      </c>
      <c r="D31" s="430">
        <v>11582</v>
      </c>
      <c r="E31" s="432">
        <v>9.6</v>
      </c>
      <c r="F31" s="430">
        <v>11747</v>
      </c>
      <c r="G31" s="323" t="s">
        <v>54</v>
      </c>
      <c r="I31" s="433"/>
      <c r="J31" s="433"/>
      <c r="K31" s="434"/>
      <c r="L31" s="438"/>
    </row>
    <row r="32" spans="1:12" s="397" customFormat="1" ht="15" customHeight="1">
      <c r="A32" s="326" t="s">
        <v>310</v>
      </c>
      <c r="B32" s="430">
        <v>2</v>
      </c>
      <c r="C32" s="431">
        <v>1</v>
      </c>
      <c r="D32" s="430">
        <v>3058</v>
      </c>
      <c r="E32" s="432">
        <v>15.2</v>
      </c>
      <c r="F32" s="430">
        <v>3089</v>
      </c>
      <c r="G32" s="323" t="s">
        <v>50</v>
      </c>
      <c r="H32" s="433"/>
      <c r="I32" s="433"/>
      <c r="J32" s="433"/>
      <c r="K32" s="434"/>
      <c r="L32" s="438"/>
    </row>
    <row r="33" spans="1:12" s="397" customFormat="1" ht="15" customHeight="1">
      <c r="A33" s="98" t="s">
        <v>311</v>
      </c>
      <c r="B33" s="430">
        <v>0</v>
      </c>
      <c r="C33" s="431">
        <v>1.1000000000000001</v>
      </c>
      <c r="D33" s="430">
        <v>2708</v>
      </c>
      <c r="E33" s="432">
        <v>4.5999999999999996</v>
      </c>
      <c r="F33" s="430">
        <v>2710</v>
      </c>
      <c r="G33" s="323" t="s">
        <v>51</v>
      </c>
      <c r="H33" s="433"/>
      <c r="I33" s="433"/>
      <c r="J33" s="433"/>
      <c r="K33" s="434"/>
      <c r="L33" s="440"/>
    </row>
    <row r="34" spans="1:12" s="397" customFormat="1" ht="15" customHeight="1">
      <c r="A34" s="301" t="s">
        <v>312</v>
      </c>
      <c r="B34" s="436">
        <v>4</v>
      </c>
      <c r="C34" s="431">
        <v>2.1</v>
      </c>
      <c r="D34" s="436">
        <v>25006</v>
      </c>
      <c r="E34" s="432">
        <v>13.4</v>
      </c>
      <c r="F34" s="436">
        <v>25460</v>
      </c>
      <c r="G34" s="323" t="s">
        <v>52</v>
      </c>
      <c r="H34" s="433"/>
      <c r="I34" s="433"/>
      <c r="J34" s="433"/>
      <c r="K34" s="434"/>
      <c r="L34" s="440"/>
    </row>
    <row r="35" spans="1:12" s="397" customFormat="1" ht="15" customHeight="1">
      <c r="A35" s="326" t="s">
        <v>313</v>
      </c>
      <c r="B35" s="430">
        <v>0</v>
      </c>
      <c r="C35" s="431">
        <v>1.9</v>
      </c>
      <c r="D35" s="430">
        <v>2292</v>
      </c>
      <c r="E35" s="432">
        <v>5.4</v>
      </c>
      <c r="F35" s="430">
        <v>2330</v>
      </c>
      <c r="G35" s="323" t="s">
        <v>53</v>
      </c>
      <c r="H35" s="433"/>
      <c r="I35" s="433"/>
      <c r="J35" s="433"/>
      <c r="K35" s="434"/>
      <c r="L35" s="438"/>
    </row>
    <row r="36" spans="1:12" s="397" customFormat="1" ht="15" customHeight="1">
      <c r="A36" s="301" t="s">
        <v>314</v>
      </c>
      <c r="B36" s="430">
        <v>0</v>
      </c>
      <c r="C36" s="431">
        <v>0.8</v>
      </c>
      <c r="D36" s="430">
        <v>3494</v>
      </c>
      <c r="E36" s="432">
        <v>8.6999999999999993</v>
      </c>
      <c r="F36" s="430">
        <v>3503</v>
      </c>
      <c r="G36" s="323" t="s">
        <v>57</v>
      </c>
      <c r="H36" s="433"/>
      <c r="I36" s="433"/>
      <c r="J36" s="433"/>
      <c r="K36" s="434"/>
      <c r="L36" s="438"/>
    </row>
    <row r="37" spans="1:12" s="397" customFormat="1" ht="15" customHeight="1">
      <c r="A37" s="301" t="s">
        <v>315</v>
      </c>
      <c r="B37" s="430">
        <v>0</v>
      </c>
      <c r="C37" s="431">
        <v>0.9</v>
      </c>
      <c r="D37" s="430">
        <v>6608</v>
      </c>
      <c r="E37" s="432">
        <v>3.8</v>
      </c>
      <c r="F37" s="430">
        <v>6605</v>
      </c>
      <c r="G37" s="323" t="s">
        <v>59</v>
      </c>
      <c r="H37" s="433"/>
      <c r="I37" s="433"/>
      <c r="J37" s="433"/>
      <c r="K37" s="434"/>
      <c r="L37" s="438"/>
    </row>
    <row r="38" spans="1:12" s="397" customFormat="1" ht="15" customHeight="1">
      <c r="A38" s="301" t="s">
        <v>316</v>
      </c>
      <c r="B38" s="436">
        <v>1</v>
      </c>
      <c r="C38" s="431">
        <v>2</v>
      </c>
      <c r="D38" s="436">
        <v>8956</v>
      </c>
      <c r="E38" s="432">
        <v>12.7</v>
      </c>
      <c r="F38" s="436">
        <v>9048</v>
      </c>
      <c r="G38" s="323" t="s">
        <v>61</v>
      </c>
      <c r="H38" s="433"/>
      <c r="I38" s="433"/>
      <c r="J38" s="433"/>
      <c r="K38" s="434"/>
      <c r="L38" s="438"/>
    </row>
    <row r="39" spans="1:12" s="397" customFormat="1" ht="15" customHeight="1">
      <c r="A39" s="301" t="s">
        <v>317</v>
      </c>
      <c r="B39" s="430">
        <v>0</v>
      </c>
      <c r="C39" s="431">
        <v>0.2</v>
      </c>
      <c r="D39" s="430">
        <v>938</v>
      </c>
      <c r="E39" s="432">
        <v>0</v>
      </c>
      <c r="F39" s="430">
        <v>939</v>
      </c>
      <c r="G39" s="323" t="s">
        <v>55</v>
      </c>
      <c r="H39" s="433"/>
      <c r="I39" s="433"/>
      <c r="J39" s="433"/>
      <c r="K39" s="434"/>
      <c r="L39" s="438"/>
    </row>
    <row r="40" spans="1:12" s="397" customFormat="1" ht="15" customHeight="1">
      <c r="A40" s="327" t="s">
        <v>62</v>
      </c>
      <c r="B40" s="425">
        <f>SUM(B41:B47)</f>
        <v>31</v>
      </c>
      <c r="C40" s="426">
        <v>1.5</v>
      </c>
      <c r="D40" s="425">
        <f>SUM(D41:D47)</f>
        <v>69376</v>
      </c>
      <c r="E40" s="426">
        <v>12.1</v>
      </c>
      <c r="F40" s="425">
        <f>SUM(F41:F47)</f>
        <v>70017</v>
      </c>
      <c r="G40" s="321" t="s">
        <v>63</v>
      </c>
      <c r="H40" s="433"/>
      <c r="I40" s="433"/>
      <c r="J40" s="433"/>
      <c r="K40" s="434"/>
      <c r="L40" s="438"/>
    </row>
    <row r="41" spans="1:12" s="397" customFormat="1" ht="15" customHeight="1">
      <c r="A41" s="98" t="s">
        <v>64</v>
      </c>
      <c r="B41" s="430">
        <v>10</v>
      </c>
      <c r="C41" s="431">
        <v>1.9</v>
      </c>
      <c r="D41" s="430">
        <v>20133</v>
      </c>
      <c r="E41" s="432">
        <v>5.4</v>
      </c>
      <c r="F41" s="430">
        <v>20446</v>
      </c>
      <c r="G41" s="325" t="s">
        <v>65</v>
      </c>
      <c r="H41" s="427"/>
      <c r="I41" s="427"/>
      <c r="J41" s="427"/>
      <c r="K41" s="428"/>
      <c r="L41" s="439"/>
    </row>
    <row r="42" spans="1:12" s="397" customFormat="1" ht="15" customHeight="1">
      <c r="A42" s="98" t="s">
        <v>66</v>
      </c>
      <c r="B42" s="430">
        <v>0</v>
      </c>
      <c r="C42" s="431">
        <v>1.1000000000000001</v>
      </c>
      <c r="D42" s="430">
        <v>4985</v>
      </c>
      <c r="E42" s="432">
        <v>7.1</v>
      </c>
      <c r="F42" s="430">
        <v>5012</v>
      </c>
      <c r="G42" s="323" t="s">
        <v>67</v>
      </c>
      <c r="H42" s="433"/>
      <c r="I42" s="433"/>
      <c r="J42" s="433"/>
      <c r="K42" s="434"/>
      <c r="L42" s="438"/>
    </row>
    <row r="43" spans="1:12" s="397" customFormat="1" ht="15" customHeight="1">
      <c r="A43" s="98" t="s">
        <v>68</v>
      </c>
      <c r="B43" s="436">
        <v>18</v>
      </c>
      <c r="C43" s="431">
        <v>1.8</v>
      </c>
      <c r="D43" s="436">
        <v>25352</v>
      </c>
      <c r="E43" s="432">
        <v>24</v>
      </c>
      <c r="F43" s="436">
        <v>25629</v>
      </c>
      <c r="G43" s="323" t="s">
        <v>69</v>
      </c>
      <c r="H43" s="433"/>
      <c r="I43" s="433"/>
      <c r="J43" s="433"/>
      <c r="K43" s="434"/>
      <c r="L43" s="438"/>
    </row>
    <row r="44" spans="1:12" s="397" customFormat="1" ht="15" customHeight="1">
      <c r="A44" s="98" t="s">
        <v>70</v>
      </c>
      <c r="B44" s="430">
        <v>3</v>
      </c>
      <c r="C44" s="431">
        <v>0.5</v>
      </c>
      <c r="D44" s="430">
        <v>5866</v>
      </c>
      <c r="E44" s="432">
        <v>6.5</v>
      </c>
      <c r="F44" s="430">
        <v>5875</v>
      </c>
      <c r="G44" s="323" t="s">
        <v>71</v>
      </c>
      <c r="H44" s="433"/>
      <c r="I44" s="433"/>
      <c r="J44" s="433"/>
      <c r="K44" s="434"/>
      <c r="L44" s="435"/>
    </row>
    <row r="45" spans="1:12" s="397" customFormat="1" ht="15" customHeight="1">
      <c r="A45" s="98" t="s">
        <v>72</v>
      </c>
      <c r="B45" s="430">
        <v>0</v>
      </c>
      <c r="C45" s="431">
        <v>1</v>
      </c>
      <c r="D45" s="430">
        <v>6822</v>
      </c>
      <c r="E45" s="432">
        <v>3.2</v>
      </c>
      <c r="F45" s="430">
        <v>6796</v>
      </c>
      <c r="G45" s="325" t="s">
        <v>73</v>
      </c>
      <c r="H45" s="433"/>
      <c r="I45" s="433"/>
      <c r="J45" s="433"/>
      <c r="K45" s="434"/>
      <c r="L45" s="435"/>
    </row>
    <row r="46" spans="1:12" s="397" customFormat="1" ht="15" customHeight="1">
      <c r="A46" s="98" t="s">
        <v>74</v>
      </c>
      <c r="B46" s="430">
        <v>0</v>
      </c>
      <c r="C46" s="431">
        <v>1.1000000000000001</v>
      </c>
      <c r="D46" s="430">
        <v>3747</v>
      </c>
      <c r="E46" s="432">
        <v>0.4</v>
      </c>
      <c r="F46" s="430">
        <v>3776</v>
      </c>
      <c r="G46" s="325" t="s">
        <v>75</v>
      </c>
      <c r="H46" s="433"/>
      <c r="I46" s="433"/>
      <c r="J46" s="433"/>
      <c r="K46" s="434"/>
      <c r="L46" s="440"/>
    </row>
    <row r="47" spans="1:12" s="397" customFormat="1" ht="15" customHeight="1">
      <c r="A47" s="98" t="s">
        <v>76</v>
      </c>
      <c r="B47" s="430">
        <v>0</v>
      </c>
      <c r="C47" s="431">
        <v>1.2</v>
      </c>
      <c r="D47" s="430">
        <v>2471</v>
      </c>
      <c r="E47" s="432">
        <v>8.5</v>
      </c>
      <c r="F47" s="430">
        <v>2483</v>
      </c>
      <c r="G47" s="323" t="s">
        <v>77</v>
      </c>
      <c r="H47" s="433"/>
      <c r="I47" s="433"/>
      <c r="J47" s="433"/>
      <c r="K47" s="434"/>
      <c r="L47" s="438"/>
    </row>
    <row r="48" spans="1:12" s="397" customFormat="1" ht="15" customHeight="1">
      <c r="A48" s="328" t="s">
        <v>78</v>
      </c>
      <c r="B48" s="425">
        <f>SUM(B49:B53)</f>
        <v>21</v>
      </c>
      <c r="C48" s="425">
        <v>1.1000000000000001</v>
      </c>
      <c r="D48" s="425">
        <f>SUM(D49:D53)</f>
        <v>37968</v>
      </c>
      <c r="E48" s="425">
        <v>10.5</v>
      </c>
      <c r="F48" s="425">
        <f>SUM(F49:F53)</f>
        <v>37991</v>
      </c>
      <c r="G48" s="321" t="s">
        <v>79</v>
      </c>
      <c r="H48" s="433"/>
      <c r="I48" s="433"/>
      <c r="J48" s="433"/>
      <c r="K48" s="434"/>
      <c r="L48" s="438"/>
    </row>
    <row r="49" spans="1:13" ht="15" customHeight="1">
      <c r="A49" s="301" t="s">
        <v>80</v>
      </c>
      <c r="B49" s="430">
        <v>3</v>
      </c>
      <c r="C49" s="431">
        <v>1.2</v>
      </c>
      <c r="D49" s="430">
        <v>5563</v>
      </c>
      <c r="E49" s="431">
        <v>9.9</v>
      </c>
      <c r="F49" s="430">
        <v>5614</v>
      </c>
      <c r="G49" s="323" t="s">
        <v>81</v>
      </c>
      <c r="H49" s="433"/>
      <c r="I49" s="433"/>
      <c r="J49" s="433"/>
      <c r="K49" s="434"/>
      <c r="L49" s="438"/>
      <c r="M49" s="397"/>
    </row>
    <row r="50" spans="1:13" ht="15" customHeight="1">
      <c r="A50" s="98" t="s">
        <v>82</v>
      </c>
      <c r="B50" s="436">
        <v>15</v>
      </c>
      <c r="C50" s="431">
        <v>0.7</v>
      </c>
      <c r="D50" s="436">
        <v>11833</v>
      </c>
      <c r="E50" s="432">
        <v>7.4</v>
      </c>
      <c r="F50" s="436">
        <v>11883</v>
      </c>
      <c r="G50" s="323" t="s">
        <v>83</v>
      </c>
      <c r="H50" s="433"/>
      <c r="I50" s="433"/>
      <c r="J50" s="433"/>
      <c r="K50" s="434"/>
      <c r="L50" s="438"/>
      <c r="M50" s="397"/>
    </row>
    <row r="51" spans="1:13" ht="15" customHeight="1">
      <c r="A51" s="98" t="s">
        <v>84</v>
      </c>
      <c r="B51" s="430">
        <v>0</v>
      </c>
      <c r="C51" s="431">
        <v>0.5</v>
      </c>
      <c r="D51" s="430">
        <v>6280</v>
      </c>
      <c r="E51" s="432">
        <v>0.3</v>
      </c>
      <c r="F51" s="436">
        <v>6250</v>
      </c>
      <c r="G51" s="323" t="s">
        <v>85</v>
      </c>
      <c r="H51" s="433"/>
      <c r="I51" s="433"/>
      <c r="J51" s="433"/>
      <c r="K51" s="434"/>
      <c r="L51" s="438"/>
      <c r="M51" s="397"/>
    </row>
    <row r="52" spans="1:13" ht="15" customHeight="1">
      <c r="A52" s="98" t="s">
        <v>86</v>
      </c>
      <c r="B52" s="430">
        <v>1</v>
      </c>
      <c r="C52" s="431">
        <v>1.1200000000000001</v>
      </c>
      <c r="D52" s="430">
        <v>6177</v>
      </c>
      <c r="E52" s="431">
        <v>13.8</v>
      </c>
      <c r="F52" s="430">
        <v>6142</v>
      </c>
      <c r="G52" s="323" t="s">
        <v>87</v>
      </c>
      <c r="M52" s="397"/>
    </row>
    <row r="53" spans="1:13" ht="15" customHeight="1">
      <c r="A53" s="98" t="s">
        <v>88</v>
      </c>
      <c r="B53" s="430">
        <v>2</v>
      </c>
      <c r="C53" s="431">
        <v>1.9</v>
      </c>
      <c r="D53" s="430">
        <v>8115</v>
      </c>
      <c r="E53" s="432">
        <v>80.900000000000006</v>
      </c>
      <c r="F53" s="430">
        <v>8102</v>
      </c>
      <c r="G53" s="325" t="s">
        <v>89</v>
      </c>
      <c r="H53" s="433"/>
      <c r="I53" s="433"/>
      <c r="J53" s="433"/>
      <c r="K53" s="434"/>
      <c r="L53" s="438"/>
      <c r="M53" s="397"/>
    </row>
    <row r="54" spans="1:13" ht="12.75" customHeight="1">
      <c r="A54" s="96"/>
      <c r="B54" s="430"/>
      <c r="C54" s="441"/>
      <c r="D54" s="430"/>
      <c r="E54" s="442"/>
      <c r="F54" s="430"/>
      <c r="G54" s="97"/>
      <c r="M54" s="397"/>
    </row>
    <row r="55" spans="1:13" ht="11.1" customHeight="1">
      <c r="A55" s="96"/>
      <c r="B55" s="430"/>
      <c r="C55" s="441"/>
      <c r="D55" s="430"/>
      <c r="E55" s="442"/>
      <c r="F55" s="430"/>
      <c r="G55" s="97"/>
      <c r="H55" s="409"/>
      <c r="I55" s="409"/>
      <c r="J55" s="409"/>
      <c r="K55" s="409"/>
      <c r="L55" s="409"/>
      <c r="M55" s="397"/>
    </row>
    <row r="56" spans="1:13" ht="12.75" customHeight="1">
      <c r="A56" s="96"/>
      <c r="B56" s="430"/>
      <c r="C56" s="441"/>
      <c r="D56" s="430"/>
      <c r="E56" s="442"/>
      <c r="F56" s="430"/>
      <c r="G56" s="97"/>
      <c r="H56" s="409"/>
      <c r="I56" s="409"/>
      <c r="J56" s="409"/>
      <c r="K56" s="409"/>
      <c r="L56" s="409"/>
      <c r="M56" s="397"/>
    </row>
    <row r="57" spans="1:13" ht="12.75" customHeight="1">
      <c r="A57" s="96"/>
      <c r="B57" s="430"/>
      <c r="C57" s="441"/>
      <c r="D57" s="430"/>
      <c r="E57" s="442"/>
      <c r="F57" s="430"/>
      <c r="G57" s="97"/>
      <c r="H57" s="409"/>
      <c r="I57" s="409"/>
      <c r="J57" s="409"/>
      <c r="K57" s="409"/>
      <c r="L57" s="409"/>
      <c r="M57" s="397"/>
    </row>
    <row r="58" spans="1:13" ht="12.75" customHeight="1">
      <c r="A58" s="398"/>
      <c r="B58" s="404"/>
      <c r="C58" s="405"/>
      <c r="D58" s="406"/>
      <c r="E58" s="443"/>
      <c r="F58" s="404"/>
      <c r="H58" s="409"/>
      <c r="I58" s="409"/>
      <c r="J58" s="409"/>
      <c r="K58" s="409"/>
      <c r="L58" s="409"/>
      <c r="M58" s="397"/>
    </row>
    <row r="59" spans="1:13" ht="12.75" customHeight="1">
      <c r="A59" s="409"/>
      <c r="G59" s="409"/>
      <c r="H59" s="409"/>
      <c r="I59" s="409"/>
      <c r="J59" s="409"/>
      <c r="K59" s="409"/>
      <c r="L59" s="409"/>
      <c r="M59" s="397"/>
    </row>
    <row r="60" spans="1:13" ht="12.75" customHeight="1">
      <c r="A60" s="409"/>
      <c r="G60" s="409"/>
      <c r="H60" s="409"/>
      <c r="I60" s="409"/>
      <c r="J60" s="409"/>
      <c r="K60" s="409"/>
      <c r="L60" s="409"/>
      <c r="M60" s="397"/>
    </row>
    <row r="61" spans="1:13" ht="12.75" customHeight="1">
      <c r="A61" s="409"/>
      <c r="B61" s="409"/>
      <c r="C61" s="448"/>
      <c r="D61" s="449"/>
      <c r="E61" s="407"/>
      <c r="F61" s="409"/>
      <c r="G61" s="409"/>
      <c r="H61" s="409"/>
      <c r="I61" s="409"/>
      <c r="J61" s="409"/>
      <c r="K61" s="409"/>
      <c r="L61" s="409"/>
      <c r="M61" s="397"/>
    </row>
    <row r="62" spans="1:13" ht="17.100000000000001" customHeight="1">
      <c r="A62" s="409"/>
      <c r="B62" s="409"/>
      <c r="C62" s="448"/>
      <c r="D62" s="449"/>
      <c r="E62" s="407"/>
      <c r="F62" s="409"/>
      <c r="G62" s="409"/>
      <c r="M62" s="397"/>
    </row>
    <row r="63" spans="1:13" ht="17.100000000000001" customHeight="1">
      <c r="A63" s="409"/>
      <c r="B63" s="409"/>
      <c r="C63" s="448"/>
      <c r="D63" s="449"/>
      <c r="E63" s="407"/>
      <c r="F63" s="409"/>
      <c r="G63" s="409"/>
      <c r="M63" s="397"/>
    </row>
    <row r="74" spans="1:7" ht="22.5">
      <c r="A74" s="874" t="s">
        <v>2</v>
      </c>
      <c r="B74" s="877"/>
      <c r="C74" s="877"/>
      <c r="D74" s="880"/>
      <c r="E74" s="877"/>
      <c r="F74" s="881"/>
      <c r="G74" s="879" t="s">
        <v>188</v>
      </c>
    </row>
    <row r="75" spans="1:7">
      <c r="A75" s="398"/>
      <c r="B75" s="394"/>
      <c r="C75" s="394"/>
      <c r="D75" s="451"/>
      <c r="E75" s="394"/>
    </row>
    <row r="76" spans="1:7" ht="20.25">
      <c r="A76" s="399" t="s">
        <v>1184</v>
      </c>
      <c r="B76" s="392"/>
      <c r="C76" s="393"/>
      <c r="D76" s="394"/>
      <c r="E76" s="400"/>
      <c r="F76" s="932" t="s">
        <v>1190</v>
      </c>
      <c r="G76" s="932"/>
    </row>
    <row r="77" spans="1:7" ht="20.25">
      <c r="A77" s="841" t="s">
        <v>1185</v>
      </c>
      <c r="B77" s="394"/>
      <c r="C77" s="394"/>
      <c r="D77" s="452"/>
      <c r="E77" s="933" t="s">
        <v>1191</v>
      </c>
      <c r="F77" s="934"/>
      <c r="G77" s="934"/>
    </row>
    <row r="78" spans="1:7" ht="20.25">
      <c r="A78" s="403" t="s">
        <v>1189</v>
      </c>
      <c r="B78" s="406"/>
      <c r="C78" s="406"/>
      <c r="D78" s="452"/>
      <c r="E78" s="449"/>
      <c r="F78" s="453"/>
      <c r="G78" s="454"/>
    </row>
    <row r="79" spans="1:7" ht="20.25">
      <c r="A79" s="403"/>
      <c r="B79" s="446"/>
      <c r="C79" s="406"/>
      <c r="D79" s="452"/>
      <c r="E79" s="449"/>
      <c r="F79" s="453"/>
      <c r="G79" s="454"/>
    </row>
    <row r="80" spans="1:7">
      <c r="A80" s="410" t="s">
        <v>352</v>
      </c>
      <c r="B80" s="411" t="s">
        <v>371</v>
      </c>
      <c r="C80" s="412" t="s">
        <v>372</v>
      </c>
      <c r="D80" s="413" t="s">
        <v>373</v>
      </c>
      <c r="E80" s="414"/>
      <c r="F80" s="411" t="s">
        <v>374</v>
      </c>
      <c r="G80" s="83" t="s">
        <v>375</v>
      </c>
    </row>
    <row r="81" spans="1:7">
      <c r="A81" s="415"/>
      <c r="B81" s="455" t="s">
        <v>376</v>
      </c>
      <c r="C81" s="416" t="s">
        <v>377</v>
      </c>
      <c r="D81" s="456" t="s">
        <v>378</v>
      </c>
      <c r="E81" s="413" t="s">
        <v>379</v>
      </c>
      <c r="F81" s="85" t="s">
        <v>181</v>
      </c>
      <c r="G81" s="140"/>
    </row>
    <row r="82" spans="1:7">
      <c r="A82" s="415"/>
      <c r="B82" s="85" t="s">
        <v>380</v>
      </c>
      <c r="C82" s="422" t="s">
        <v>381</v>
      </c>
      <c r="D82" s="298" t="s">
        <v>388</v>
      </c>
      <c r="E82" s="413" t="s">
        <v>383</v>
      </c>
      <c r="F82" s="423"/>
      <c r="G82" s="415"/>
    </row>
    <row r="83" spans="1:7">
      <c r="A83" s="415"/>
      <c r="B83" s="85" t="s">
        <v>384</v>
      </c>
      <c r="C83" s="422" t="s">
        <v>385</v>
      </c>
      <c r="D83" s="457" t="s">
        <v>386</v>
      </c>
      <c r="E83" s="455" t="s">
        <v>387</v>
      </c>
      <c r="F83" s="85" t="s">
        <v>180</v>
      </c>
      <c r="G83" s="85"/>
    </row>
    <row r="84" spans="1:7">
      <c r="A84" s="86"/>
      <c r="B84" s="455"/>
      <c r="C84" s="424" t="s">
        <v>389</v>
      </c>
      <c r="D84" s="130"/>
      <c r="E84" s="424" t="s">
        <v>389</v>
      </c>
      <c r="F84" s="85"/>
      <c r="G84" s="86"/>
    </row>
    <row r="85" spans="1:7" ht="15.75">
      <c r="A85" s="327" t="s">
        <v>90</v>
      </c>
      <c r="B85" s="458">
        <f>SUM(B86:B101)</f>
        <v>47</v>
      </c>
      <c r="C85" s="459">
        <v>1.4</v>
      </c>
      <c r="D85" s="458">
        <f>SUM(D86:D101)</f>
        <v>85572</v>
      </c>
      <c r="E85" s="459">
        <v>15</v>
      </c>
      <c r="F85" s="458">
        <f>SUM(F86:F101)</f>
        <v>85800</v>
      </c>
      <c r="G85" s="381" t="s">
        <v>91</v>
      </c>
    </row>
    <row r="86" spans="1:7">
      <c r="A86" s="383" t="s">
        <v>92</v>
      </c>
      <c r="B86" s="430">
        <v>0</v>
      </c>
      <c r="C86" s="431">
        <v>0.5</v>
      </c>
      <c r="D86" s="430">
        <v>2608</v>
      </c>
      <c r="E86" s="432">
        <v>4.4000000000000004</v>
      </c>
      <c r="F86" s="430">
        <v>2620</v>
      </c>
      <c r="G86" s="384" t="s">
        <v>93</v>
      </c>
    </row>
    <row r="87" spans="1:7">
      <c r="A87" s="383" t="s">
        <v>94</v>
      </c>
      <c r="B87" s="430">
        <v>0</v>
      </c>
      <c r="C87" s="431">
        <v>1</v>
      </c>
      <c r="D87" s="430">
        <v>4090</v>
      </c>
      <c r="E87" s="432">
        <v>6</v>
      </c>
      <c r="F87" s="430">
        <v>3986</v>
      </c>
      <c r="G87" s="384" t="s">
        <v>95</v>
      </c>
    </row>
    <row r="88" spans="1:7" ht="15">
      <c r="A88" s="383" t="s">
        <v>349</v>
      </c>
      <c r="B88" s="430">
        <v>31</v>
      </c>
      <c r="C88" s="431">
        <v>3.2</v>
      </c>
      <c r="D88" s="430">
        <v>10510</v>
      </c>
      <c r="E88" s="432">
        <v>38.4</v>
      </c>
      <c r="F88" s="430">
        <v>10833</v>
      </c>
      <c r="G88" s="334" t="s">
        <v>350</v>
      </c>
    </row>
    <row r="89" spans="1:7">
      <c r="A89" s="383" t="s">
        <v>355</v>
      </c>
      <c r="B89" s="430">
        <v>0</v>
      </c>
      <c r="C89" s="431">
        <v>0.6</v>
      </c>
      <c r="D89" s="430">
        <v>2962</v>
      </c>
      <c r="E89" s="432">
        <v>6.4</v>
      </c>
      <c r="F89" s="430">
        <v>2963</v>
      </c>
      <c r="G89" s="384" t="s">
        <v>356</v>
      </c>
    </row>
    <row r="90" spans="1:7">
      <c r="A90" s="383" t="s">
        <v>357</v>
      </c>
      <c r="B90" s="430">
        <v>0</v>
      </c>
      <c r="C90" s="431">
        <v>0.6</v>
      </c>
      <c r="D90" s="430">
        <v>4901</v>
      </c>
      <c r="E90" s="432">
        <v>25.5</v>
      </c>
      <c r="F90" s="430">
        <v>4899</v>
      </c>
      <c r="G90" s="384" t="s">
        <v>358</v>
      </c>
    </row>
    <row r="91" spans="1:7">
      <c r="A91" s="383" t="s">
        <v>359</v>
      </c>
      <c r="B91" s="430">
        <v>0</v>
      </c>
      <c r="C91" s="431">
        <v>0.6</v>
      </c>
      <c r="D91" s="430">
        <v>3436</v>
      </c>
      <c r="E91" s="432">
        <v>13.6</v>
      </c>
      <c r="F91" s="430">
        <v>3437</v>
      </c>
      <c r="G91" s="384" t="s">
        <v>360</v>
      </c>
    </row>
    <row r="92" spans="1:7">
      <c r="A92" s="383" t="s">
        <v>361</v>
      </c>
      <c r="B92" s="430">
        <v>0</v>
      </c>
      <c r="C92" s="432">
        <v>0.1</v>
      </c>
      <c r="D92" s="430">
        <v>2508</v>
      </c>
      <c r="E92" s="432">
        <v>21.3</v>
      </c>
      <c r="F92" s="430">
        <v>2368</v>
      </c>
      <c r="G92" s="384" t="s">
        <v>362</v>
      </c>
    </row>
    <row r="93" spans="1:7">
      <c r="A93" s="383" t="s">
        <v>363</v>
      </c>
      <c r="B93" s="430">
        <v>0</v>
      </c>
      <c r="C93" s="431">
        <v>0.6</v>
      </c>
      <c r="D93" s="430">
        <v>3865</v>
      </c>
      <c r="E93" s="432">
        <v>17.2</v>
      </c>
      <c r="F93" s="430">
        <v>3876</v>
      </c>
      <c r="G93" s="384" t="s">
        <v>364</v>
      </c>
    </row>
    <row r="94" spans="1:7">
      <c r="A94" s="383" t="s">
        <v>365</v>
      </c>
      <c r="B94" s="430">
        <v>0</v>
      </c>
      <c r="C94" s="431">
        <v>0.5</v>
      </c>
      <c r="D94" s="430">
        <v>1885</v>
      </c>
      <c r="E94" s="432">
        <v>32.299999999999997</v>
      </c>
      <c r="F94" s="430">
        <v>1887</v>
      </c>
      <c r="G94" s="384" t="s">
        <v>366</v>
      </c>
    </row>
    <row r="95" spans="1:7">
      <c r="A95" s="383" t="s">
        <v>367</v>
      </c>
      <c r="B95" s="430">
        <v>0</v>
      </c>
      <c r="C95" s="431">
        <v>0.7</v>
      </c>
      <c r="D95" s="430">
        <v>6411</v>
      </c>
      <c r="E95" s="432">
        <v>18.899999999999999</v>
      </c>
      <c r="F95" s="430">
        <v>6408</v>
      </c>
      <c r="G95" s="384" t="s">
        <v>368</v>
      </c>
    </row>
    <row r="96" spans="1:7">
      <c r="A96" s="383" t="s">
        <v>98</v>
      </c>
      <c r="B96" s="430">
        <v>5</v>
      </c>
      <c r="C96" s="431">
        <v>1.7</v>
      </c>
      <c r="D96" s="430">
        <v>15512</v>
      </c>
      <c r="E96" s="432">
        <v>9</v>
      </c>
      <c r="F96" s="430">
        <v>15520</v>
      </c>
      <c r="G96" s="384" t="s">
        <v>99</v>
      </c>
    </row>
    <row r="97" spans="1:7">
      <c r="A97" s="383" t="s">
        <v>100</v>
      </c>
      <c r="B97" s="430">
        <v>0</v>
      </c>
      <c r="C97" s="431">
        <v>0.6</v>
      </c>
      <c r="D97" s="430">
        <v>1012</v>
      </c>
      <c r="E97" s="431">
        <v>0</v>
      </c>
      <c r="F97" s="430">
        <v>1013</v>
      </c>
      <c r="G97" s="384" t="s">
        <v>101</v>
      </c>
    </row>
    <row r="98" spans="1:7">
      <c r="A98" s="383" t="s">
        <v>102</v>
      </c>
      <c r="B98" s="430">
        <v>0</v>
      </c>
      <c r="C98" s="431">
        <v>0.8</v>
      </c>
      <c r="D98" s="430">
        <v>4259</v>
      </c>
      <c r="E98" s="432">
        <v>15</v>
      </c>
      <c r="F98" s="430">
        <v>4272</v>
      </c>
      <c r="G98" s="384" t="s">
        <v>103</v>
      </c>
    </row>
    <row r="99" spans="1:7">
      <c r="A99" s="383" t="s">
        <v>104</v>
      </c>
      <c r="B99" s="430">
        <v>0</v>
      </c>
      <c r="C99" s="431">
        <v>0.4</v>
      </c>
      <c r="D99" s="430">
        <v>2922</v>
      </c>
      <c r="E99" s="432">
        <v>7</v>
      </c>
      <c r="F99" s="430">
        <v>2927</v>
      </c>
      <c r="G99" s="384" t="s">
        <v>105</v>
      </c>
    </row>
    <row r="100" spans="1:7">
      <c r="A100" s="383" t="s">
        <v>106</v>
      </c>
      <c r="B100" s="430">
        <v>10</v>
      </c>
      <c r="C100" s="431">
        <v>2.2000000000000002</v>
      </c>
      <c r="D100" s="430">
        <v>11427</v>
      </c>
      <c r="E100" s="432">
        <v>9.9</v>
      </c>
      <c r="F100" s="430">
        <v>11541</v>
      </c>
      <c r="G100" s="384" t="s">
        <v>107</v>
      </c>
    </row>
    <row r="101" spans="1:7">
      <c r="A101" s="383" t="s">
        <v>108</v>
      </c>
      <c r="B101" s="430">
        <v>1</v>
      </c>
      <c r="C101" s="431">
        <v>0.7</v>
      </c>
      <c r="D101" s="430">
        <v>7264</v>
      </c>
      <c r="E101" s="432">
        <v>0.8</v>
      </c>
      <c r="F101" s="430">
        <v>7250</v>
      </c>
      <c r="G101" s="384" t="s">
        <v>109</v>
      </c>
    </row>
    <row r="102" spans="1:7" ht="14.25">
      <c r="A102" s="328" t="s">
        <v>110</v>
      </c>
      <c r="B102" s="458">
        <f>SUM(B103:B110)</f>
        <v>41</v>
      </c>
      <c r="C102" s="459">
        <v>1.7</v>
      </c>
      <c r="D102" s="458">
        <f>SUM(D103:D110)</f>
        <v>78350</v>
      </c>
      <c r="E102" s="459">
        <v>9.3000000000000007</v>
      </c>
      <c r="F102" s="458">
        <f>SUM(F103:F110)</f>
        <v>79044</v>
      </c>
      <c r="G102" s="335" t="s">
        <v>111</v>
      </c>
    </row>
    <row r="103" spans="1:7">
      <c r="A103" s="332" t="s">
        <v>112</v>
      </c>
      <c r="B103" s="430">
        <v>0</v>
      </c>
      <c r="C103" s="431">
        <v>0.8</v>
      </c>
      <c r="D103" s="430">
        <v>6626</v>
      </c>
      <c r="E103" s="432">
        <v>2.8</v>
      </c>
      <c r="F103" s="430">
        <v>6657</v>
      </c>
      <c r="G103" s="384" t="s">
        <v>113</v>
      </c>
    </row>
    <row r="104" spans="1:7">
      <c r="A104" s="332" t="s">
        <v>114</v>
      </c>
      <c r="B104" s="430">
        <v>0</v>
      </c>
      <c r="C104" s="431">
        <v>1.4</v>
      </c>
      <c r="D104" s="430">
        <v>3352</v>
      </c>
      <c r="E104" s="432">
        <v>3.4</v>
      </c>
      <c r="F104" s="430">
        <v>3365</v>
      </c>
      <c r="G104" s="384" t="s">
        <v>115</v>
      </c>
    </row>
    <row r="105" spans="1:7">
      <c r="A105" s="332" t="s">
        <v>116</v>
      </c>
      <c r="B105" s="430">
        <v>4</v>
      </c>
      <c r="C105" s="431">
        <v>1.4</v>
      </c>
      <c r="D105" s="430">
        <v>13837</v>
      </c>
      <c r="E105" s="432">
        <v>7.5</v>
      </c>
      <c r="F105" s="430">
        <v>14013</v>
      </c>
      <c r="G105" s="384" t="s">
        <v>117</v>
      </c>
    </row>
    <row r="106" spans="1:7">
      <c r="A106" s="332" t="s">
        <v>118</v>
      </c>
      <c r="B106" s="430">
        <v>5</v>
      </c>
      <c r="C106" s="431">
        <v>2.2999999999999998</v>
      </c>
      <c r="D106" s="430">
        <v>8345</v>
      </c>
      <c r="E106" s="432">
        <v>11.8</v>
      </c>
      <c r="F106" s="430">
        <v>8469</v>
      </c>
      <c r="G106" s="384" t="s">
        <v>119</v>
      </c>
    </row>
    <row r="107" spans="1:7">
      <c r="A107" s="332" t="s">
        <v>120</v>
      </c>
      <c r="B107" s="430">
        <v>27</v>
      </c>
      <c r="C107" s="431">
        <v>1.9</v>
      </c>
      <c r="D107" s="430">
        <v>26785</v>
      </c>
      <c r="E107" s="431">
        <v>14.7</v>
      </c>
      <c r="F107" s="430">
        <v>26877</v>
      </c>
      <c r="G107" s="384" t="s">
        <v>121</v>
      </c>
    </row>
    <row r="108" spans="1:7">
      <c r="A108" s="332" t="s">
        <v>122</v>
      </c>
      <c r="B108" s="430">
        <v>0</v>
      </c>
      <c r="C108" s="431">
        <v>0.5</v>
      </c>
      <c r="D108" s="430">
        <v>3458</v>
      </c>
      <c r="E108" s="432">
        <v>3.8</v>
      </c>
      <c r="F108" s="430">
        <v>3471</v>
      </c>
      <c r="G108" s="384" t="s">
        <v>123</v>
      </c>
    </row>
    <row r="109" spans="1:7">
      <c r="A109" s="332" t="s">
        <v>124</v>
      </c>
      <c r="B109" s="430">
        <v>5</v>
      </c>
      <c r="C109" s="431">
        <v>2</v>
      </c>
      <c r="D109" s="430">
        <v>12084</v>
      </c>
      <c r="E109" s="432">
        <v>7</v>
      </c>
      <c r="F109" s="430">
        <v>12287</v>
      </c>
      <c r="G109" s="384" t="s">
        <v>1094</v>
      </c>
    </row>
    <row r="110" spans="1:7">
      <c r="A110" s="332" t="s">
        <v>126</v>
      </c>
      <c r="B110" s="430">
        <v>0</v>
      </c>
      <c r="C110" s="431">
        <v>1.1000000000000001</v>
      </c>
      <c r="D110" s="430">
        <v>3863</v>
      </c>
      <c r="E110" s="432">
        <v>1.7</v>
      </c>
      <c r="F110" s="430">
        <v>3905</v>
      </c>
      <c r="G110" s="384" t="s">
        <v>127</v>
      </c>
    </row>
    <row r="111" spans="1:7" ht="15.75">
      <c r="A111" s="328" t="s">
        <v>128</v>
      </c>
      <c r="B111" s="458">
        <f>SUM(B112:B116)</f>
        <v>18</v>
      </c>
      <c r="C111" s="459">
        <v>2.2000000000000002</v>
      </c>
      <c r="D111" s="458">
        <f>SUM(D112:D116)</f>
        <v>27122</v>
      </c>
      <c r="E111" s="459">
        <v>10.6</v>
      </c>
      <c r="F111" s="458">
        <f>SUM(F112:F116)</f>
        <v>27465</v>
      </c>
      <c r="G111" s="381" t="s">
        <v>129</v>
      </c>
    </row>
    <row r="112" spans="1:7">
      <c r="A112" s="332" t="s">
        <v>130</v>
      </c>
      <c r="B112" s="430">
        <v>8</v>
      </c>
      <c r="C112" s="431">
        <v>2.2000000000000002</v>
      </c>
      <c r="D112" s="430">
        <v>8944</v>
      </c>
      <c r="E112" s="432">
        <v>15.4</v>
      </c>
      <c r="F112" s="430">
        <v>9063</v>
      </c>
      <c r="G112" s="384" t="s">
        <v>131</v>
      </c>
    </row>
    <row r="113" spans="1:7">
      <c r="A113" s="332" t="s">
        <v>132</v>
      </c>
      <c r="B113" s="430">
        <v>3</v>
      </c>
      <c r="C113" s="431">
        <v>2</v>
      </c>
      <c r="D113" s="430">
        <v>4749</v>
      </c>
      <c r="E113" s="432">
        <v>7.2</v>
      </c>
      <c r="F113" s="430">
        <v>4813</v>
      </c>
      <c r="G113" s="384" t="s">
        <v>133</v>
      </c>
    </row>
    <row r="114" spans="1:7">
      <c r="A114" s="332" t="s">
        <v>134</v>
      </c>
      <c r="B114" s="430">
        <v>3</v>
      </c>
      <c r="C114" s="431">
        <v>2.4</v>
      </c>
      <c r="D114" s="430">
        <v>5651</v>
      </c>
      <c r="E114" s="432">
        <v>10.8</v>
      </c>
      <c r="F114" s="430">
        <v>5751</v>
      </c>
      <c r="G114" s="384" t="s">
        <v>135</v>
      </c>
    </row>
    <row r="115" spans="1:7">
      <c r="A115" s="332" t="s">
        <v>136</v>
      </c>
      <c r="B115" s="430">
        <v>0</v>
      </c>
      <c r="C115" s="431">
        <v>1.6</v>
      </c>
      <c r="D115" s="430">
        <v>4115</v>
      </c>
      <c r="E115" s="432">
        <v>4.9000000000000004</v>
      </c>
      <c r="F115" s="430">
        <v>4097</v>
      </c>
      <c r="G115" s="384" t="s">
        <v>137</v>
      </c>
    </row>
    <row r="116" spans="1:7">
      <c r="A116" s="332" t="s">
        <v>138</v>
      </c>
      <c r="B116" s="430">
        <v>4</v>
      </c>
      <c r="C116" s="431">
        <v>2.8</v>
      </c>
      <c r="D116" s="430">
        <v>3663</v>
      </c>
      <c r="E116" s="432">
        <v>9.3000000000000007</v>
      </c>
      <c r="F116" s="430">
        <v>3741</v>
      </c>
      <c r="G116" s="384" t="s">
        <v>139</v>
      </c>
    </row>
    <row r="117" spans="1:7" ht="14.25">
      <c r="A117" s="328" t="s">
        <v>140</v>
      </c>
      <c r="B117" s="425">
        <f>SUM(B118:B123)</f>
        <v>31</v>
      </c>
      <c r="C117" s="426">
        <v>1.7</v>
      </c>
      <c r="D117" s="425">
        <f>SUM(D118:D123)</f>
        <v>42263</v>
      </c>
      <c r="E117" s="426">
        <v>13.8</v>
      </c>
      <c r="F117" s="425">
        <f>SUM(F118:F123)</f>
        <v>42647</v>
      </c>
      <c r="G117" s="335" t="s">
        <v>141</v>
      </c>
    </row>
    <row r="118" spans="1:7">
      <c r="A118" s="332" t="s">
        <v>142</v>
      </c>
      <c r="B118" s="436">
        <v>16</v>
      </c>
      <c r="C118" s="431">
        <v>2.5</v>
      </c>
      <c r="D118" s="436">
        <v>8568</v>
      </c>
      <c r="E118" s="432">
        <v>11.8</v>
      </c>
      <c r="F118" s="436">
        <v>8590</v>
      </c>
      <c r="G118" s="384" t="s">
        <v>143</v>
      </c>
    </row>
    <row r="119" spans="1:7">
      <c r="A119" s="332" t="s">
        <v>144</v>
      </c>
      <c r="B119" s="430">
        <v>0</v>
      </c>
      <c r="C119" s="431">
        <v>0.8</v>
      </c>
      <c r="D119" s="430">
        <v>5605</v>
      </c>
      <c r="E119" s="432">
        <v>12.3</v>
      </c>
      <c r="F119" s="430">
        <v>5638</v>
      </c>
      <c r="G119" s="384" t="s">
        <v>145</v>
      </c>
    </row>
    <row r="120" spans="1:7">
      <c r="A120" s="332" t="s">
        <v>146</v>
      </c>
      <c r="B120" s="430">
        <v>1</v>
      </c>
      <c r="C120" s="431">
        <v>1.7</v>
      </c>
      <c r="D120" s="430">
        <v>5983</v>
      </c>
      <c r="E120" s="432">
        <v>22</v>
      </c>
      <c r="F120" s="430">
        <v>6084</v>
      </c>
      <c r="G120" s="384" t="s">
        <v>1095</v>
      </c>
    </row>
    <row r="121" spans="1:7">
      <c r="A121" s="332" t="s">
        <v>148</v>
      </c>
      <c r="B121" s="430">
        <v>10</v>
      </c>
      <c r="C121" s="431">
        <v>1.4</v>
      </c>
      <c r="D121" s="430">
        <v>16336</v>
      </c>
      <c r="E121" s="431">
        <v>10.6</v>
      </c>
      <c r="F121" s="430">
        <v>16541</v>
      </c>
      <c r="G121" s="384" t="s">
        <v>149</v>
      </c>
    </row>
    <row r="122" spans="1:7">
      <c r="A122" s="332" t="s">
        <v>150</v>
      </c>
      <c r="B122" s="430">
        <v>1</v>
      </c>
      <c r="C122" s="431">
        <v>2.2999999999999998</v>
      </c>
      <c r="D122" s="430">
        <v>1888</v>
      </c>
      <c r="E122" s="432">
        <v>13.4</v>
      </c>
      <c r="F122" s="430">
        <v>1915</v>
      </c>
      <c r="G122" s="384" t="s">
        <v>151</v>
      </c>
    </row>
    <row r="123" spans="1:7">
      <c r="A123" s="332" t="s">
        <v>152</v>
      </c>
      <c r="B123" s="436">
        <v>3</v>
      </c>
      <c r="C123" s="431">
        <v>2.1</v>
      </c>
      <c r="D123" s="436">
        <v>3883</v>
      </c>
      <c r="E123" s="432">
        <v>21.2</v>
      </c>
      <c r="F123" s="436">
        <v>3879</v>
      </c>
      <c r="G123" s="384" t="s">
        <v>153</v>
      </c>
    </row>
    <row r="124" spans="1:7" ht="14.25">
      <c r="A124" s="319" t="s">
        <v>154</v>
      </c>
      <c r="B124" s="425">
        <f>SUM(B125:B128)</f>
        <v>5</v>
      </c>
      <c r="C124" s="426">
        <v>1.6</v>
      </c>
      <c r="D124" s="425">
        <f>SUM(D125:D128)</f>
        <v>7226</v>
      </c>
      <c r="E124" s="426">
        <v>19.600000000000001</v>
      </c>
      <c r="F124" s="425">
        <f>SUM(F125:F128)</f>
        <v>7303</v>
      </c>
      <c r="G124" s="335" t="s">
        <v>155</v>
      </c>
    </row>
    <row r="125" spans="1:7">
      <c r="A125" s="332" t="s">
        <v>156</v>
      </c>
      <c r="B125" s="430">
        <v>0</v>
      </c>
      <c r="C125" s="431">
        <v>1.4</v>
      </c>
      <c r="D125" s="430">
        <v>221</v>
      </c>
      <c r="E125" s="432">
        <v>14.8</v>
      </c>
      <c r="F125" s="430">
        <v>223</v>
      </c>
      <c r="G125" s="384" t="s">
        <v>157</v>
      </c>
    </row>
    <row r="126" spans="1:7">
      <c r="A126" s="332" t="s">
        <v>158</v>
      </c>
      <c r="B126" s="430">
        <v>2</v>
      </c>
      <c r="C126" s="431">
        <v>1.8</v>
      </c>
      <c r="D126" s="430">
        <v>4169</v>
      </c>
      <c r="E126" s="432">
        <v>22.3</v>
      </c>
      <c r="F126" s="430">
        <v>4209</v>
      </c>
      <c r="G126" s="384" t="s">
        <v>159</v>
      </c>
    </row>
    <row r="127" spans="1:7">
      <c r="A127" s="332" t="s">
        <v>160</v>
      </c>
      <c r="B127" s="430">
        <v>3</v>
      </c>
      <c r="C127" s="431">
        <v>1.4</v>
      </c>
      <c r="D127" s="430">
        <v>1104</v>
      </c>
      <c r="E127" s="432">
        <v>21.5</v>
      </c>
      <c r="F127" s="430">
        <v>1119</v>
      </c>
      <c r="G127" s="384" t="s">
        <v>161</v>
      </c>
    </row>
    <row r="128" spans="1:7">
      <c r="A128" s="332" t="s">
        <v>162</v>
      </c>
      <c r="B128" s="436">
        <v>0</v>
      </c>
      <c r="C128" s="431">
        <v>1.3</v>
      </c>
      <c r="D128" s="436">
        <v>1732</v>
      </c>
      <c r="E128" s="432">
        <v>12.3</v>
      </c>
      <c r="F128" s="436">
        <v>1752</v>
      </c>
      <c r="G128" s="384" t="s">
        <v>163</v>
      </c>
    </row>
    <row r="129" spans="1:7" ht="14.25">
      <c r="A129" s="327" t="s">
        <v>164</v>
      </c>
      <c r="B129" s="425">
        <f>SUM(B130:B133)</f>
        <v>3</v>
      </c>
      <c r="C129" s="426">
        <v>1.1000000000000001</v>
      </c>
      <c r="D129" s="425">
        <f>SUM(D130:D133)</f>
        <v>6937</v>
      </c>
      <c r="E129" s="426">
        <v>22.9</v>
      </c>
      <c r="F129" s="425">
        <f>SUM(F130:F133)</f>
        <v>6629</v>
      </c>
      <c r="G129" s="335" t="s">
        <v>165</v>
      </c>
    </row>
    <row r="130" spans="1:7">
      <c r="A130" s="332" t="s">
        <v>166</v>
      </c>
      <c r="B130" s="430">
        <v>1</v>
      </c>
      <c r="C130" s="432">
        <v>2.2000000000000002</v>
      </c>
      <c r="D130" s="430">
        <v>960</v>
      </c>
      <c r="E130" s="432">
        <v>25.6</v>
      </c>
      <c r="F130" s="430">
        <v>972</v>
      </c>
      <c r="G130" s="384" t="s">
        <v>167</v>
      </c>
    </row>
    <row r="131" spans="1:7">
      <c r="A131" s="332" t="s">
        <v>168</v>
      </c>
      <c r="B131" s="430">
        <v>0</v>
      </c>
      <c r="C131" s="431">
        <v>2.2000000000000002</v>
      </c>
      <c r="D131" s="430">
        <v>849</v>
      </c>
      <c r="E131" s="432">
        <v>29.5</v>
      </c>
      <c r="F131" s="430">
        <v>859</v>
      </c>
      <c r="G131" s="384" t="s">
        <v>169</v>
      </c>
    </row>
    <row r="132" spans="1:7">
      <c r="A132" s="332" t="s">
        <v>170</v>
      </c>
      <c r="B132" s="430">
        <v>2</v>
      </c>
      <c r="C132" s="431">
        <v>0.7</v>
      </c>
      <c r="D132" s="430">
        <v>5061</v>
      </c>
      <c r="E132" s="432">
        <v>21.5</v>
      </c>
      <c r="F132" s="430">
        <v>4732</v>
      </c>
      <c r="G132" s="384" t="s">
        <v>171</v>
      </c>
    </row>
    <row r="133" spans="1:7">
      <c r="A133" s="332" t="s">
        <v>172</v>
      </c>
      <c r="B133" s="430">
        <v>0</v>
      </c>
      <c r="C133" s="431">
        <v>0</v>
      </c>
      <c r="D133" s="430">
        <v>67</v>
      </c>
      <c r="E133" s="432">
        <v>0</v>
      </c>
      <c r="F133" s="430">
        <v>66</v>
      </c>
      <c r="G133" s="384" t="s">
        <v>173</v>
      </c>
    </row>
    <row r="134" spans="1:7" ht="14.25">
      <c r="A134" s="319" t="s">
        <v>174</v>
      </c>
      <c r="B134" s="425">
        <f>SUM(B135:B136)</f>
        <v>0</v>
      </c>
      <c r="C134" s="426">
        <v>2.1</v>
      </c>
      <c r="D134" s="425">
        <f>SUM(D135:D136)</f>
        <v>2282</v>
      </c>
      <c r="E134" s="426">
        <v>18</v>
      </c>
      <c r="F134" s="425">
        <f>SUM(F135:F136)</f>
        <v>2311</v>
      </c>
      <c r="G134" s="335" t="s">
        <v>175</v>
      </c>
    </row>
    <row r="135" spans="1:7" ht="15">
      <c r="A135" s="301" t="s">
        <v>176</v>
      </c>
      <c r="B135" s="430">
        <v>0</v>
      </c>
      <c r="C135" s="430">
        <v>0</v>
      </c>
      <c r="D135" s="430">
        <v>5</v>
      </c>
      <c r="E135" s="430">
        <v>0</v>
      </c>
      <c r="F135" s="430">
        <v>5</v>
      </c>
      <c r="G135" s="131" t="s">
        <v>369</v>
      </c>
    </row>
    <row r="136" spans="1:7">
      <c r="A136" s="301" t="s">
        <v>178</v>
      </c>
      <c r="B136" s="430">
        <v>0</v>
      </c>
      <c r="C136" s="430">
        <v>2.2000000000000002</v>
      </c>
      <c r="D136" s="430">
        <v>2277</v>
      </c>
      <c r="E136" s="430">
        <v>18</v>
      </c>
      <c r="F136" s="430">
        <v>2306</v>
      </c>
      <c r="G136" s="384" t="s">
        <v>370</v>
      </c>
    </row>
    <row r="137" spans="1:7" ht="15.75">
      <c r="A137" s="319" t="s">
        <v>351</v>
      </c>
      <c r="B137" s="298">
        <f>B134+B129+B124+B117+B111+B102+B85+'14'!B48+'14'!B40+'14'!B30+'14'!B21+'14'!B12</f>
        <v>252</v>
      </c>
      <c r="C137" s="424">
        <v>1.6</v>
      </c>
      <c r="D137" s="298">
        <f>D134+D129+D124+D117+D111+D102+D85+'14'!D48+'14'!D40+'14'!D30+'14'!D21+'14'!D12</f>
        <v>504082</v>
      </c>
      <c r="E137" s="424">
        <v>12.2</v>
      </c>
      <c r="F137" s="298">
        <f>F134+F129+F124+F117+F111+F102+F85+'14'!F48+'14'!F40+'14'!F30+'14'!F21+'14'!F12</f>
        <v>506778</v>
      </c>
      <c r="G137" s="381" t="s">
        <v>181</v>
      </c>
    </row>
    <row r="138" spans="1:7">
      <c r="B138" s="460"/>
      <c r="C138" s="461"/>
      <c r="D138" s="462"/>
      <c r="E138" s="461"/>
      <c r="F138" s="460"/>
      <c r="G138" s="409"/>
    </row>
    <row r="139" spans="1:7">
      <c r="B139" s="460"/>
      <c r="C139" s="460"/>
      <c r="D139" s="462"/>
      <c r="E139" s="460"/>
      <c r="F139" s="460"/>
      <c r="G139" s="409"/>
    </row>
    <row r="140" spans="1:7">
      <c r="B140" s="460"/>
      <c r="C140" s="460"/>
      <c r="D140" s="462"/>
      <c r="E140" s="460"/>
      <c r="F140" s="460"/>
      <c r="G140" s="409"/>
    </row>
    <row r="141" spans="1:7">
      <c r="B141" s="460"/>
      <c r="C141" s="460"/>
      <c r="D141" s="462"/>
      <c r="E141" s="460"/>
      <c r="F141" s="460"/>
      <c r="G141" s="409"/>
    </row>
    <row r="142" spans="1:7">
      <c r="B142" s="460"/>
      <c r="C142" s="460"/>
      <c r="D142" s="462"/>
      <c r="E142" s="460"/>
      <c r="F142" s="460"/>
      <c r="G142" s="409"/>
    </row>
    <row r="143" spans="1:7">
      <c r="B143" s="460"/>
      <c r="C143" s="460"/>
      <c r="D143" s="462"/>
      <c r="E143" s="460"/>
      <c r="F143" s="460"/>
      <c r="G143" s="409"/>
    </row>
    <row r="144" spans="1:7">
      <c r="B144" s="460"/>
      <c r="C144" s="460"/>
      <c r="D144" s="462"/>
      <c r="E144" s="460"/>
      <c r="F144" s="460"/>
      <c r="G144" s="409"/>
    </row>
    <row r="145" spans="1:7">
      <c r="A145" s="463" t="s">
        <v>390</v>
      </c>
      <c r="B145" s="460"/>
      <c r="C145" s="460"/>
      <c r="D145" s="462"/>
      <c r="E145" s="460"/>
      <c r="F145" s="460"/>
      <c r="G145" s="464" t="s">
        <v>391</v>
      </c>
    </row>
    <row r="146" spans="1:7">
      <c r="A146" s="463" t="s">
        <v>392</v>
      </c>
      <c r="B146" s="446"/>
      <c r="C146" s="428"/>
      <c r="D146" s="465"/>
      <c r="E146" s="428"/>
      <c r="G146" s="464" t="s">
        <v>393</v>
      </c>
    </row>
    <row r="147" spans="1:7">
      <c r="A147" s="450" t="s">
        <v>193</v>
      </c>
      <c r="B147" s="466"/>
      <c r="C147" s="428"/>
      <c r="D147" s="465"/>
      <c r="E147" s="428"/>
      <c r="G147" s="467" t="s">
        <v>330</v>
      </c>
    </row>
    <row r="148" spans="1:7" ht="14.25">
      <c r="A148" s="931"/>
      <c r="B148" s="931"/>
      <c r="C148" s="931"/>
      <c r="D148" s="931"/>
      <c r="E148" s="931"/>
      <c r="F148" s="931"/>
      <c r="G148" s="931"/>
    </row>
  </sheetData>
  <mergeCells count="5">
    <mergeCell ref="A148:G148"/>
    <mergeCell ref="F3:G3"/>
    <mergeCell ref="E4:G4"/>
    <mergeCell ref="F76:G76"/>
    <mergeCell ref="E77:G77"/>
  </mergeCells>
  <pageMargins left="0.80729166666666663" right="0.5005208333333333" top="0.75885416666666672" bottom="0.39370078740157483" header="0.51181102362204722" footer="0.51181102362204722"/>
  <pageSetup paperSize="9" scale="70" orientation="portrait" r:id="rId1"/>
  <headerFooter alignWithMargins="0"/>
  <rowBreaks count="1" manualBreakCount="1">
    <brk id="73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00B050"/>
  </sheetPr>
  <dimension ref="A1:S130"/>
  <sheetViews>
    <sheetView showGridLines="0" view="pageLayout" zoomScaleNormal="100" zoomScaleSheetLayoutView="70" workbookViewId="0">
      <selection activeCell="D24" sqref="D24"/>
    </sheetView>
  </sheetViews>
  <sheetFormatPr baseColWidth="10" defaultColWidth="11" defaultRowHeight="12.75"/>
  <cols>
    <col min="1" max="1" width="37.28515625" style="260" customWidth="1"/>
    <col min="2" max="2" width="9.85546875" style="316" customWidth="1"/>
    <col min="3" max="3" width="10.42578125" style="260" customWidth="1"/>
    <col min="4" max="4" width="9.42578125" style="260" customWidth="1"/>
    <col min="5" max="5" width="10.85546875" style="260" customWidth="1"/>
    <col min="6" max="6" width="36.42578125" style="260" customWidth="1"/>
    <col min="7" max="7" width="9.85546875" style="260" customWidth="1"/>
    <col min="8" max="13" width="11" style="260" customWidth="1"/>
    <col min="14" max="14" width="29.28515625" style="260" customWidth="1"/>
    <col min="15" max="16" width="33.85546875" style="260" customWidth="1"/>
    <col min="17" max="18" width="11" style="260" customWidth="1"/>
    <col min="19" max="19" width="23.42578125" style="260" customWidth="1"/>
    <col min="20" max="247" width="11" style="260" customWidth="1"/>
    <col min="248" max="255" width="11" style="260"/>
    <col min="256" max="256" width="37.28515625" style="260" customWidth="1"/>
    <col min="257" max="257" width="11.140625" style="260" customWidth="1"/>
    <col min="258" max="258" width="9.85546875" style="260" customWidth="1"/>
    <col min="259" max="259" width="10.42578125" style="260" customWidth="1"/>
    <col min="260" max="260" width="9.42578125" style="260" customWidth="1"/>
    <col min="261" max="261" width="10.85546875" style="260" customWidth="1"/>
    <col min="262" max="262" width="37.28515625" style="260" customWidth="1"/>
    <col min="263" max="263" width="9.85546875" style="260" customWidth="1"/>
    <col min="264" max="269" width="11" style="260" customWidth="1"/>
    <col min="270" max="270" width="29.28515625" style="260" customWidth="1"/>
    <col min="271" max="272" width="33.85546875" style="260" customWidth="1"/>
    <col min="273" max="274" width="11" style="260" customWidth="1"/>
    <col min="275" max="275" width="23.42578125" style="260" customWidth="1"/>
    <col min="276" max="503" width="11" style="260" customWidth="1"/>
    <col min="504" max="511" width="11" style="260"/>
    <col min="512" max="512" width="37.28515625" style="260" customWidth="1"/>
    <col min="513" max="513" width="11.140625" style="260" customWidth="1"/>
    <col min="514" max="514" width="9.85546875" style="260" customWidth="1"/>
    <col min="515" max="515" width="10.42578125" style="260" customWidth="1"/>
    <col min="516" max="516" width="9.42578125" style="260" customWidth="1"/>
    <col min="517" max="517" width="10.85546875" style="260" customWidth="1"/>
    <col min="518" max="518" width="37.28515625" style="260" customWidth="1"/>
    <col min="519" max="519" width="9.85546875" style="260" customWidth="1"/>
    <col min="520" max="525" width="11" style="260" customWidth="1"/>
    <col min="526" max="526" width="29.28515625" style="260" customWidth="1"/>
    <col min="527" max="528" width="33.85546875" style="260" customWidth="1"/>
    <col min="529" max="530" width="11" style="260" customWidth="1"/>
    <col min="531" max="531" width="23.42578125" style="260" customWidth="1"/>
    <col min="532" max="759" width="11" style="260" customWidth="1"/>
    <col min="760" max="767" width="11" style="260"/>
    <col min="768" max="768" width="37.28515625" style="260" customWidth="1"/>
    <col min="769" max="769" width="11.140625" style="260" customWidth="1"/>
    <col min="770" max="770" width="9.85546875" style="260" customWidth="1"/>
    <col min="771" max="771" width="10.42578125" style="260" customWidth="1"/>
    <col min="772" max="772" width="9.42578125" style="260" customWidth="1"/>
    <col min="773" max="773" width="10.85546875" style="260" customWidth="1"/>
    <col min="774" max="774" width="37.28515625" style="260" customWidth="1"/>
    <col min="775" max="775" width="9.85546875" style="260" customWidth="1"/>
    <col min="776" max="781" width="11" style="260" customWidth="1"/>
    <col min="782" max="782" width="29.28515625" style="260" customWidth="1"/>
    <col min="783" max="784" width="33.85546875" style="260" customWidth="1"/>
    <col min="785" max="786" width="11" style="260" customWidth="1"/>
    <col min="787" max="787" width="23.42578125" style="260" customWidth="1"/>
    <col min="788" max="1015" width="11" style="260" customWidth="1"/>
    <col min="1016" max="1023" width="11" style="260"/>
    <col min="1024" max="1024" width="37.28515625" style="260" customWidth="1"/>
    <col min="1025" max="1025" width="11.140625" style="260" customWidth="1"/>
    <col min="1026" max="1026" width="9.85546875" style="260" customWidth="1"/>
    <col min="1027" max="1027" width="10.42578125" style="260" customWidth="1"/>
    <col min="1028" max="1028" width="9.42578125" style="260" customWidth="1"/>
    <col min="1029" max="1029" width="10.85546875" style="260" customWidth="1"/>
    <col min="1030" max="1030" width="37.28515625" style="260" customWidth="1"/>
    <col min="1031" max="1031" width="9.85546875" style="260" customWidth="1"/>
    <col min="1032" max="1037" width="11" style="260" customWidth="1"/>
    <col min="1038" max="1038" width="29.28515625" style="260" customWidth="1"/>
    <col min="1039" max="1040" width="33.85546875" style="260" customWidth="1"/>
    <col min="1041" max="1042" width="11" style="260" customWidth="1"/>
    <col min="1043" max="1043" width="23.42578125" style="260" customWidth="1"/>
    <col min="1044" max="1271" width="11" style="260" customWidth="1"/>
    <col min="1272" max="1279" width="11" style="260"/>
    <col min="1280" max="1280" width="37.28515625" style="260" customWidth="1"/>
    <col min="1281" max="1281" width="11.140625" style="260" customWidth="1"/>
    <col min="1282" max="1282" width="9.85546875" style="260" customWidth="1"/>
    <col min="1283" max="1283" width="10.42578125" style="260" customWidth="1"/>
    <col min="1284" max="1284" width="9.42578125" style="260" customWidth="1"/>
    <col min="1285" max="1285" width="10.85546875" style="260" customWidth="1"/>
    <col min="1286" max="1286" width="37.28515625" style="260" customWidth="1"/>
    <col min="1287" max="1287" width="9.85546875" style="260" customWidth="1"/>
    <col min="1288" max="1293" width="11" style="260" customWidth="1"/>
    <col min="1294" max="1294" width="29.28515625" style="260" customWidth="1"/>
    <col min="1295" max="1296" width="33.85546875" style="260" customWidth="1"/>
    <col min="1297" max="1298" width="11" style="260" customWidth="1"/>
    <col min="1299" max="1299" width="23.42578125" style="260" customWidth="1"/>
    <col min="1300" max="1527" width="11" style="260" customWidth="1"/>
    <col min="1528" max="1535" width="11" style="260"/>
    <col min="1536" max="1536" width="37.28515625" style="260" customWidth="1"/>
    <col min="1537" max="1537" width="11.140625" style="260" customWidth="1"/>
    <col min="1538" max="1538" width="9.85546875" style="260" customWidth="1"/>
    <col min="1539" max="1539" width="10.42578125" style="260" customWidth="1"/>
    <col min="1540" max="1540" width="9.42578125" style="260" customWidth="1"/>
    <col min="1541" max="1541" width="10.85546875" style="260" customWidth="1"/>
    <col min="1542" max="1542" width="37.28515625" style="260" customWidth="1"/>
    <col min="1543" max="1543" width="9.85546875" style="260" customWidth="1"/>
    <col min="1544" max="1549" width="11" style="260" customWidth="1"/>
    <col min="1550" max="1550" width="29.28515625" style="260" customWidth="1"/>
    <col min="1551" max="1552" width="33.85546875" style="260" customWidth="1"/>
    <col min="1553" max="1554" width="11" style="260" customWidth="1"/>
    <col min="1555" max="1555" width="23.42578125" style="260" customWidth="1"/>
    <col min="1556" max="1783" width="11" style="260" customWidth="1"/>
    <col min="1784" max="1791" width="11" style="260"/>
    <col min="1792" max="1792" width="37.28515625" style="260" customWidth="1"/>
    <col min="1793" max="1793" width="11.140625" style="260" customWidth="1"/>
    <col min="1794" max="1794" width="9.85546875" style="260" customWidth="1"/>
    <col min="1795" max="1795" width="10.42578125" style="260" customWidth="1"/>
    <col min="1796" max="1796" width="9.42578125" style="260" customWidth="1"/>
    <col min="1797" max="1797" width="10.85546875" style="260" customWidth="1"/>
    <col min="1798" max="1798" width="37.28515625" style="260" customWidth="1"/>
    <col min="1799" max="1799" width="9.85546875" style="260" customWidth="1"/>
    <col min="1800" max="1805" width="11" style="260" customWidth="1"/>
    <col min="1806" max="1806" width="29.28515625" style="260" customWidth="1"/>
    <col min="1807" max="1808" width="33.85546875" style="260" customWidth="1"/>
    <col min="1809" max="1810" width="11" style="260" customWidth="1"/>
    <col min="1811" max="1811" width="23.42578125" style="260" customWidth="1"/>
    <col min="1812" max="2039" width="11" style="260" customWidth="1"/>
    <col min="2040" max="2047" width="11" style="260"/>
    <col min="2048" max="2048" width="37.28515625" style="260" customWidth="1"/>
    <col min="2049" max="2049" width="11.140625" style="260" customWidth="1"/>
    <col min="2050" max="2050" width="9.85546875" style="260" customWidth="1"/>
    <col min="2051" max="2051" width="10.42578125" style="260" customWidth="1"/>
    <col min="2052" max="2052" width="9.42578125" style="260" customWidth="1"/>
    <col min="2053" max="2053" width="10.85546875" style="260" customWidth="1"/>
    <col min="2054" max="2054" width="37.28515625" style="260" customWidth="1"/>
    <col min="2055" max="2055" width="9.85546875" style="260" customWidth="1"/>
    <col min="2056" max="2061" width="11" style="260" customWidth="1"/>
    <col min="2062" max="2062" width="29.28515625" style="260" customWidth="1"/>
    <col min="2063" max="2064" width="33.85546875" style="260" customWidth="1"/>
    <col min="2065" max="2066" width="11" style="260" customWidth="1"/>
    <col min="2067" max="2067" width="23.42578125" style="260" customWidth="1"/>
    <col min="2068" max="2295" width="11" style="260" customWidth="1"/>
    <col min="2296" max="2303" width="11" style="260"/>
    <col min="2304" max="2304" width="37.28515625" style="260" customWidth="1"/>
    <col min="2305" max="2305" width="11.140625" style="260" customWidth="1"/>
    <col min="2306" max="2306" width="9.85546875" style="260" customWidth="1"/>
    <col min="2307" max="2307" width="10.42578125" style="260" customWidth="1"/>
    <col min="2308" max="2308" width="9.42578125" style="260" customWidth="1"/>
    <col min="2309" max="2309" width="10.85546875" style="260" customWidth="1"/>
    <col min="2310" max="2310" width="37.28515625" style="260" customWidth="1"/>
    <col min="2311" max="2311" width="9.85546875" style="260" customWidth="1"/>
    <col min="2312" max="2317" width="11" style="260" customWidth="1"/>
    <col min="2318" max="2318" width="29.28515625" style="260" customWidth="1"/>
    <col min="2319" max="2320" width="33.85546875" style="260" customWidth="1"/>
    <col min="2321" max="2322" width="11" style="260" customWidth="1"/>
    <col min="2323" max="2323" width="23.42578125" style="260" customWidth="1"/>
    <col min="2324" max="2551" width="11" style="260" customWidth="1"/>
    <col min="2552" max="2559" width="11" style="260"/>
    <col min="2560" max="2560" width="37.28515625" style="260" customWidth="1"/>
    <col min="2561" max="2561" width="11.140625" style="260" customWidth="1"/>
    <col min="2562" max="2562" width="9.85546875" style="260" customWidth="1"/>
    <col min="2563" max="2563" width="10.42578125" style="260" customWidth="1"/>
    <col min="2564" max="2564" width="9.42578125" style="260" customWidth="1"/>
    <col min="2565" max="2565" width="10.85546875" style="260" customWidth="1"/>
    <col min="2566" max="2566" width="37.28515625" style="260" customWidth="1"/>
    <col min="2567" max="2567" width="9.85546875" style="260" customWidth="1"/>
    <col min="2568" max="2573" width="11" style="260" customWidth="1"/>
    <col min="2574" max="2574" width="29.28515625" style="260" customWidth="1"/>
    <col min="2575" max="2576" width="33.85546875" style="260" customWidth="1"/>
    <col min="2577" max="2578" width="11" style="260" customWidth="1"/>
    <col min="2579" max="2579" width="23.42578125" style="260" customWidth="1"/>
    <col min="2580" max="2807" width="11" style="260" customWidth="1"/>
    <col min="2808" max="2815" width="11" style="260"/>
    <col min="2816" max="2816" width="37.28515625" style="260" customWidth="1"/>
    <col min="2817" max="2817" width="11.140625" style="260" customWidth="1"/>
    <col min="2818" max="2818" width="9.85546875" style="260" customWidth="1"/>
    <col min="2819" max="2819" width="10.42578125" style="260" customWidth="1"/>
    <col min="2820" max="2820" width="9.42578125" style="260" customWidth="1"/>
    <col min="2821" max="2821" width="10.85546875" style="260" customWidth="1"/>
    <col min="2822" max="2822" width="37.28515625" style="260" customWidth="1"/>
    <col min="2823" max="2823" width="9.85546875" style="260" customWidth="1"/>
    <col min="2824" max="2829" width="11" style="260" customWidth="1"/>
    <col min="2830" max="2830" width="29.28515625" style="260" customWidth="1"/>
    <col min="2831" max="2832" width="33.85546875" style="260" customWidth="1"/>
    <col min="2833" max="2834" width="11" style="260" customWidth="1"/>
    <col min="2835" max="2835" width="23.42578125" style="260" customWidth="1"/>
    <col min="2836" max="3063" width="11" style="260" customWidth="1"/>
    <col min="3064" max="3071" width="11" style="260"/>
    <col min="3072" max="3072" width="37.28515625" style="260" customWidth="1"/>
    <col min="3073" max="3073" width="11.140625" style="260" customWidth="1"/>
    <col min="3074" max="3074" width="9.85546875" style="260" customWidth="1"/>
    <col min="3075" max="3075" width="10.42578125" style="260" customWidth="1"/>
    <col min="3076" max="3076" width="9.42578125" style="260" customWidth="1"/>
    <col min="3077" max="3077" width="10.85546875" style="260" customWidth="1"/>
    <col min="3078" max="3078" width="37.28515625" style="260" customWidth="1"/>
    <col min="3079" max="3079" width="9.85546875" style="260" customWidth="1"/>
    <col min="3080" max="3085" width="11" style="260" customWidth="1"/>
    <col min="3086" max="3086" width="29.28515625" style="260" customWidth="1"/>
    <col min="3087" max="3088" width="33.85546875" style="260" customWidth="1"/>
    <col min="3089" max="3090" width="11" style="260" customWidth="1"/>
    <col min="3091" max="3091" width="23.42578125" style="260" customWidth="1"/>
    <col min="3092" max="3319" width="11" style="260" customWidth="1"/>
    <col min="3320" max="3327" width="11" style="260"/>
    <col min="3328" max="3328" width="37.28515625" style="260" customWidth="1"/>
    <col min="3329" max="3329" width="11.140625" style="260" customWidth="1"/>
    <col min="3330" max="3330" width="9.85546875" style="260" customWidth="1"/>
    <col min="3331" max="3331" width="10.42578125" style="260" customWidth="1"/>
    <col min="3332" max="3332" width="9.42578125" style="260" customWidth="1"/>
    <col min="3333" max="3333" width="10.85546875" style="260" customWidth="1"/>
    <col min="3334" max="3334" width="37.28515625" style="260" customWidth="1"/>
    <col min="3335" max="3335" width="9.85546875" style="260" customWidth="1"/>
    <col min="3336" max="3341" width="11" style="260" customWidth="1"/>
    <col min="3342" max="3342" width="29.28515625" style="260" customWidth="1"/>
    <col min="3343" max="3344" width="33.85546875" style="260" customWidth="1"/>
    <col min="3345" max="3346" width="11" style="260" customWidth="1"/>
    <col min="3347" max="3347" width="23.42578125" style="260" customWidth="1"/>
    <col min="3348" max="3575" width="11" style="260" customWidth="1"/>
    <col min="3576" max="3583" width="11" style="260"/>
    <col min="3584" max="3584" width="37.28515625" style="260" customWidth="1"/>
    <col min="3585" max="3585" width="11.140625" style="260" customWidth="1"/>
    <col min="3586" max="3586" width="9.85546875" style="260" customWidth="1"/>
    <col min="3587" max="3587" width="10.42578125" style="260" customWidth="1"/>
    <col min="3588" max="3588" width="9.42578125" style="260" customWidth="1"/>
    <col min="3589" max="3589" width="10.85546875" style="260" customWidth="1"/>
    <col min="3590" max="3590" width="37.28515625" style="260" customWidth="1"/>
    <col min="3591" max="3591" width="9.85546875" style="260" customWidth="1"/>
    <col min="3592" max="3597" width="11" style="260" customWidth="1"/>
    <col min="3598" max="3598" width="29.28515625" style="260" customWidth="1"/>
    <col min="3599" max="3600" width="33.85546875" style="260" customWidth="1"/>
    <col min="3601" max="3602" width="11" style="260" customWidth="1"/>
    <col min="3603" max="3603" width="23.42578125" style="260" customWidth="1"/>
    <col min="3604" max="3831" width="11" style="260" customWidth="1"/>
    <col min="3832" max="3839" width="11" style="260"/>
    <col min="3840" max="3840" width="37.28515625" style="260" customWidth="1"/>
    <col min="3841" max="3841" width="11.140625" style="260" customWidth="1"/>
    <col min="3842" max="3842" width="9.85546875" style="260" customWidth="1"/>
    <col min="3843" max="3843" width="10.42578125" style="260" customWidth="1"/>
    <col min="3844" max="3844" width="9.42578125" style="260" customWidth="1"/>
    <col min="3845" max="3845" width="10.85546875" style="260" customWidth="1"/>
    <col min="3846" max="3846" width="37.28515625" style="260" customWidth="1"/>
    <col min="3847" max="3847" width="9.85546875" style="260" customWidth="1"/>
    <col min="3848" max="3853" width="11" style="260" customWidth="1"/>
    <col min="3854" max="3854" width="29.28515625" style="260" customWidth="1"/>
    <col min="3855" max="3856" width="33.85546875" style="260" customWidth="1"/>
    <col min="3857" max="3858" width="11" style="260" customWidth="1"/>
    <col min="3859" max="3859" width="23.42578125" style="260" customWidth="1"/>
    <col min="3860" max="4087" width="11" style="260" customWidth="1"/>
    <col min="4088" max="4095" width="11" style="260"/>
    <col min="4096" max="4096" width="37.28515625" style="260" customWidth="1"/>
    <col min="4097" max="4097" width="11.140625" style="260" customWidth="1"/>
    <col min="4098" max="4098" width="9.85546875" style="260" customWidth="1"/>
    <col min="4099" max="4099" width="10.42578125" style="260" customWidth="1"/>
    <col min="4100" max="4100" width="9.42578125" style="260" customWidth="1"/>
    <col min="4101" max="4101" width="10.85546875" style="260" customWidth="1"/>
    <col min="4102" max="4102" width="37.28515625" style="260" customWidth="1"/>
    <col min="4103" max="4103" width="9.85546875" style="260" customWidth="1"/>
    <col min="4104" max="4109" width="11" style="260" customWidth="1"/>
    <col min="4110" max="4110" width="29.28515625" style="260" customWidth="1"/>
    <col min="4111" max="4112" width="33.85546875" style="260" customWidth="1"/>
    <col min="4113" max="4114" width="11" style="260" customWidth="1"/>
    <col min="4115" max="4115" width="23.42578125" style="260" customWidth="1"/>
    <col min="4116" max="4343" width="11" style="260" customWidth="1"/>
    <col min="4344" max="4351" width="11" style="260"/>
    <col min="4352" max="4352" width="37.28515625" style="260" customWidth="1"/>
    <col min="4353" max="4353" width="11.140625" style="260" customWidth="1"/>
    <col min="4354" max="4354" width="9.85546875" style="260" customWidth="1"/>
    <col min="4355" max="4355" width="10.42578125" style="260" customWidth="1"/>
    <col min="4356" max="4356" width="9.42578125" style="260" customWidth="1"/>
    <col min="4357" max="4357" width="10.85546875" style="260" customWidth="1"/>
    <col min="4358" max="4358" width="37.28515625" style="260" customWidth="1"/>
    <col min="4359" max="4359" width="9.85546875" style="260" customWidth="1"/>
    <col min="4360" max="4365" width="11" style="260" customWidth="1"/>
    <col min="4366" max="4366" width="29.28515625" style="260" customWidth="1"/>
    <col min="4367" max="4368" width="33.85546875" style="260" customWidth="1"/>
    <col min="4369" max="4370" width="11" style="260" customWidth="1"/>
    <col min="4371" max="4371" width="23.42578125" style="260" customWidth="1"/>
    <col min="4372" max="4599" width="11" style="260" customWidth="1"/>
    <col min="4600" max="4607" width="11" style="260"/>
    <col min="4608" max="4608" width="37.28515625" style="260" customWidth="1"/>
    <col min="4609" max="4609" width="11.140625" style="260" customWidth="1"/>
    <col min="4610" max="4610" width="9.85546875" style="260" customWidth="1"/>
    <col min="4611" max="4611" width="10.42578125" style="260" customWidth="1"/>
    <col min="4612" max="4612" width="9.42578125" style="260" customWidth="1"/>
    <col min="4613" max="4613" width="10.85546875" style="260" customWidth="1"/>
    <col min="4614" max="4614" width="37.28515625" style="260" customWidth="1"/>
    <col min="4615" max="4615" width="9.85546875" style="260" customWidth="1"/>
    <col min="4616" max="4621" width="11" style="260" customWidth="1"/>
    <col min="4622" max="4622" width="29.28515625" style="260" customWidth="1"/>
    <col min="4623" max="4624" width="33.85546875" style="260" customWidth="1"/>
    <col min="4625" max="4626" width="11" style="260" customWidth="1"/>
    <col min="4627" max="4627" width="23.42578125" style="260" customWidth="1"/>
    <col min="4628" max="4855" width="11" style="260" customWidth="1"/>
    <col min="4856" max="4863" width="11" style="260"/>
    <col min="4864" max="4864" width="37.28515625" style="260" customWidth="1"/>
    <col min="4865" max="4865" width="11.140625" style="260" customWidth="1"/>
    <col min="4866" max="4866" width="9.85546875" style="260" customWidth="1"/>
    <col min="4867" max="4867" width="10.42578125" style="260" customWidth="1"/>
    <col min="4868" max="4868" width="9.42578125" style="260" customWidth="1"/>
    <col min="4869" max="4869" width="10.85546875" style="260" customWidth="1"/>
    <col min="4870" max="4870" width="37.28515625" style="260" customWidth="1"/>
    <col min="4871" max="4871" width="9.85546875" style="260" customWidth="1"/>
    <col min="4872" max="4877" width="11" style="260" customWidth="1"/>
    <col min="4878" max="4878" width="29.28515625" style="260" customWidth="1"/>
    <col min="4879" max="4880" width="33.85546875" style="260" customWidth="1"/>
    <col min="4881" max="4882" width="11" style="260" customWidth="1"/>
    <col min="4883" max="4883" width="23.42578125" style="260" customWidth="1"/>
    <col min="4884" max="5111" width="11" style="260" customWidth="1"/>
    <col min="5112" max="5119" width="11" style="260"/>
    <col min="5120" max="5120" width="37.28515625" style="260" customWidth="1"/>
    <col min="5121" max="5121" width="11.140625" style="260" customWidth="1"/>
    <col min="5122" max="5122" width="9.85546875" style="260" customWidth="1"/>
    <col min="5123" max="5123" width="10.42578125" style="260" customWidth="1"/>
    <col min="5124" max="5124" width="9.42578125" style="260" customWidth="1"/>
    <col min="5125" max="5125" width="10.85546875" style="260" customWidth="1"/>
    <col min="5126" max="5126" width="37.28515625" style="260" customWidth="1"/>
    <col min="5127" max="5127" width="9.85546875" style="260" customWidth="1"/>
    <col min="5128" max="5133" width="11" style="260" customWidth="1"/>
    <col min="5134" max="5134" width="29.28515625" style="260" customWidth="1"/>
    <col min="5135" max="5136" width="33.85546875" style="260" customWidth="1"/>
    <col min="5137" max="5138" width="11" style="260" customWidth="1"/>
    <col min="5139" max="5139" width="23.42578125" style="260" customWidth="1"/>
    <col min="5140" max="5367" width="11" style="260" customWidth="1"/>
    <col min="5368" max="5375" width="11" style="260"/>
    <col min="5376" max="5376" width="37.28515625" style="260" customWidth="1"/>
    <col min="5377" max="5377" width="11.140625" style="260" customWidth="1"/>
    <col min="5378" max="5378" width="9.85546875" style="260" customWidth="1"/>
    <col min="5379" max="5379" width="10.42578125" style="260" customWidth="1"/>
    <col min="5380" max="5380" width="9.42578125" style="260" customWidth="1"/>
    <col min="5381" max="5381" width="10.85546875" style="260" customWidth="1"/>
    <col min="5382" max="5382" width="37.28515625" style="260" customWidth="1"/>
    <col min="5383" max="5383" width="9.85546875" style="260" customWidth="1"/>
    <col min="5384" max="5389" width="11" style="260" customWidth="1"/>
    <col min="5390" max="5390" width="29.28515625" style="260" customWidth="1"/>
    <col min="5391" max="5392" width="33.85546875" style="260" customWidth="1"/>
    <col min="5393" max="5394" width="11" style="260" customWidth="1"/>
    <col min="5395" max="5395" width="23.42578125" style="260" customWidth="1"/>
    <col min="5396" max="5623" width="11" style="260" customWidth="1"/>
    <col min="5624" max="5631" width="11" style="260"/>
    <col min="5632" max="5632" width="37.28515625" style="260" customWidth="1"/>
    <col min="5633" max="5633" width="11.140625" style="260" customWidth="1"/>
    <col min="5634" max="5634" width="9.85546875" style="260" customWidth="1"/>
    <col min="5635" max="5635" width="10.42578125" style="260" customWidth="1"/>
    <col min="5636" max="5636" width="9.42578125" style="260" customWidth="1"/>
    <col min="5637" max="5637" width="10.85546875" style="260" customWidth="1"/>
    <col min="5638" max="5638" width="37.28515625" style="260" customWidth="1"/>
    <col min="5639" max="5639" width="9.85546875" style="260" customWidth="1"/>
    <col min="5640" max="5645" width="11" style="260" customWidth="1"/>
    <col min="5646" max="5646" width="29.28515625" style="260" customWidth="1"/>
    <col min="5647" max="5648" width="33.85546875" style="260" customWidth="1"/>
    <col min="5649" max="5650" width="11" style="260" customWidth="1"/>
    <col min="5651" max="5651" width="23.42578125" style="260" customWidth="1"/>
    <col min="5652" max="5879" width="11" style="260" customWidth="1"/>
    <col min="5880" max="5887" width="11" style="260"/>
    <col min="5888" max="5888" width="37.28515625" style="260" customWidth="1"/>
    <col min="5889" max="5889" width="11.140625" style="260" customWidth="1"/>
    <col min="5890" max="5890" width="9.85546875" style="260" customWidth="1"/>
    <col min="5891" max="5891" width="10.42578125" style="260" customWidth="1"/>
    <col min="5892" max="5892" width="9.42578125" style="260" customWidth="1"/>
    <col min="5893" max="5893" width="10.85546875" style="260" customWidth="1"/>
    <col min="5894" max="5894" width="37.28515625" style="260" customWidth="1"/>
    <col min="5895" max="5895" width="9.85546875" style="260" customWidth="1"/>
    <col min="5896" max="5901" width="11" style="260" customWidth="1"/>
    <col min="5902" max="5902" width="29.28515625" style="260" customWidth="1"/>
    <col min="5903" max="5904" width="33.85546875" style="260" customWidth="1"/>
    <col min="5905" max="5906" width="11" style="260" customWidth="1"/>
    <col min="5907" max="5907" width="23.42578125" style="260" customWidth="1"/>
    <col min="5908" max="6135" width="11" style="260" customWidth="1"/>
    <col min="6136" max="6143" width="11" style="260"/>
    <col min="6144" max="6144" width="37.28515625" style="260" customWidth="1"/>
    <col min="6145" max="6145" width="11.140625" style="260" customWidth="1"/>
    <col min="6146" max="6146" width="9.85546875" style="260" customWidth="1"/>
    <col min="6147" max="6147" width="10.42578125" style="260" customWidth="1"/>
    <col min="6148" max="6148" width="9.42578125" style="260" customWidth="1"/>
    <col min="6149" max="6149" width="10.85546875" style="260" customWidth="1"/>
    <col min="6150" max="6150" width="37.28515625" style="260" customWidth="1"/>
    <col min="6151" max="6151" width="9.85546875" style="260" customWidth="1"/>
    <col min="6152" max="6157" width="11" style="260" customWidth="1"/>
    <col min="6158" max="6158" width="29.28515625" style="260" customWidth="1"/>
    <col min="6159" max="6160" width="33.85546875" style="260" customWidth="1"/>
    <col min="6161" max="6162" width="11" style="260" customWidth="1"/>
    <col min="6163" max="6163" width="23.42578125" style="260" customWidth="1"/>
    <col min="6164" max="6391" width="11" style="260" customWidth="1"/>
    <col min="6392" max="6399" width="11" style="260"/>
    <col min="6400" max="6400" width="37.28515625" style="260" customWidth="1"/>
    <col min="6401" max="6401" width="11.140625" style="260" customWidth="1"/>
    <col min="6402" max="6402" width="9.85546875" style="260" customWidth="1"/>
    <col min="6403" max="6403" width="10.42578125" style="260" customWidth="1"/>
    <col min="6404" max="6404" width="9.42578125" style="260" customWidth="1"/>
    <col min="6405" max="6405" width="10.85546875" style="260" customWidth="1"/>
    <col min="6406" max="6406" width="37.28515625" style="260" customWidth="1"/>
    <col min="6407" max="6407" width="9.85546875" style="260" customWidth="1"/>
    <col min="6408" max="6413" width="11" style="260" customWidth="1"/>
    <col min="6414" max="6414" width="29.28515625" style="260" customWidth="1"/>
    <col min="6415" max="6416" width="33.85546875" style="260" customWidth="1"/>
    <col min="6417" max="6418" width="11" style="260" customWidth="1"/>
    <col min="6419" max="6419" width="23.42578125" style="260" customWidth="1"/>
    <col min="6420" max="6647" width="11" style="260" customWidth="1"/>
    <col min="6648" max="6655" width="11" style="260"/>
    <col min="6656" max="6656" width="37.28515625" style="260" customWidth="1"/>
    <col min="6657" max="6657" width="11.140625" style="260" customWidth="1"/>
    <col min="6658" max="6658" width="9.85546875" style="260" customWidth="1"/>
    <col min="6659" max="6659" width="10.42578125" style="260" customWidth="1"/>
    <col min="6660" max="6660" width="9.42578125" style="260" customWidth="1"/>
    <col min="6661" max="6661" width="10.85546875" style="260" customWidth="1"/>
    <col min="6662" max="6662" width="37.28515625" style="260" customWidth="1"/>
    <col min="6663" max="6663" width="9.85546875" style="260" customWidth="1"/>
    <col min="6664" max="6669" width="11" style="260" customWidth="1"/>
    <col min="6670" max="6670" width="29.28515625" style="260" customWidth="1"/>
    <col min="6671" max="6672" width="33.85546875" style="260" customWidth="1"/>
    <col min="6673" max="6674" width="11" style="260" customWidth="1"/>
    <col min="6675" max="6675" width="23.42578125" style="260" customWidth="1"/>
    <col min="6676" max="6903" width="11" style="260" customWidth="1"/>
    <col min="6904" max="6911" width="11" style="260"/>
    <col min="6912" max="6912" width="37.28515625" style="260" customWidth="1"/>
    <col min="6913" max="6913" width="11.140625" style="260" customWidth="1"/>
    <col min="6914" max="6914" width="9.85546875" style="260" customWidth="1"/>
    <col min="6915" max="6915" width="10.42578125" style="260" customWidth="1"/>
    <col min="6916" max="6916" width="9.42578125" style="260" customWidth="1"/>
    <col min="6917" max="6917" width="10.85546875" style="260" customWidth="1"/>
    <col min="6918" max="6918" width="37.28515625" style="260" customWidth="1"/>
    <col min="6919" max="6919" width="9.85546875" style="260" customWidth="1"/>
    <col min="6920" max="6925" width="11" style="260" customWidth="1"/>
    <col min="6926" max="6926" width="29.28515625" style="260" customWidth="1"/>
    <col min="6927" max="6928" width="33.85546875" style="260" customWidth="1"/>
    <col min="6929" max="6930" width="11" style="260" customWidth="1"/>
    <col min="6931" max="6931" width="23.42578125" style="260" customWidth="1"/>
    <col min="6932" max="7159" width="11" style="260" customWidth="1"/>
    <col min="7160" max="7167" width="11" style="260"/>
    <col min="7168" max="7168" width="37.28515625" style="260" customWidth="1"/>
    <col min="7169" max="7169" width="11.140625" style="260" customWidth="1"/>
    <col min="7170" max="7170" width="9.85546875" style="260" customWidth="1"/>
    <col min="7171" max="7171" width="10.42578125" style="260" customWidth="1"/>
    <col min="7172" max="7172" width="9.42578125" style="260" customWidth="1"/>
    <col min="7173" max="7173" width="10.85546875" style="260" customWidth="1"/>
    <col min="7174" max="7174" width="37.28515625" style="260" customWidth="1"/>
    <col min="7175" max="7175" width="9.85546875" style="260" customWidth="1"/>
    <col min="7176" max="7181" width="11" style="260" customWidth="1"/>
    <col min="7182" max="7182" width="29.28515625" style="260" customWidth="1"/>
    <col min="7183" max="7184" width="33.85546875" style="260" customWidth="1"/>
    <col min="7185" max="7186" width="11" style="260" customWidth="1"/>
    <col min="7187" max="7187" width="23.42578125" style="260" customWidth="1"/>
    <col min="7188" max="7415" width="11" style="260" customWidth="1"/>
    <col min="7416" max="7423" width="11" style="260"/>
    <col min="7424" max="7424" width="37.28515625" style="260" customWidth="1"/>
    <col min="7425" max="7425" width="11.140625" style="260" customWidth="1"/>
    <col min="7426" max="7426" width="9.85546875" style="260" customWidth="1"/>
    <col min="7427" max="7427" width="10.42578125" style="260" customWidth="1"/>
    <col min="7428" max="7428" width="9.42578125" style="260" customWidth="1"/>
    <col min="7429" max="7429" width="10.85546875" style="260" customWidth="1"/>
    <col min="7430" max="7430" width="37.28515625" style="260" customWidth="1"/>
    <col min="7431" max="7431" width="9.85546875" style="260" customWidth="1"/>
    <col min="7432" max="7437" width="11" style="260" customWidth="1"/>
    <col min="7438" max="7438" width="29.28515625" style="260" customWidth="1"/>
    <col min="7439" max="7440" width="33.85546875" style="260" customWidth="1"/>
    <col min="7441" max="7442" width="11" style="260" customWidth="1"/>
    <col min="7443" max="7443" width="23.42578125" style="260" customWidth="1"/>
    <col min="7444" max="7671" width="11" style="260" customWidth="1"/>
    <col min="7672" max="7679" width="11" style="260"/>
    <col min="7680" max="7680" width="37.28515625" style="260" customWidth="1"/>
    <col min="7681" max="7681" width="11.140625" style="260" customWidth="1"/>
    <col min="7682" max="7682" width="9.85546875" style="260" customWidth="1"/>
    <col min="7683" max="7683" width="10.42578125" style="260" customWidth="1"/>
    <col min="7684" max="7684" width="9.42578125" style="260" customWidth="1"/>
    <col min="7685" max="7685" width="10.85546875" style="260" customWidth="1"/>
    <col min="7686" max="7686" width="37.28515625" style="260" customWidth="1"/>
    <col min="7687" max="7687" width="9.85546875" style="260" customWidth="1"/>
    <col min="7688" max="7693" width="11" style="260" customWidth="1"/>
    <col min="7694" max="7694" width="29.28515625" style="260" customWidth="1"/>
    <col min="7695" max="7696" width="33.85546875" style="260" customWidth="1"/>
    <col min="7697" max="7698" width="11" style="260" customWidth="1"/>
    <col min="7699" max="7699" width="23.42578125" style="260" customWidth="1"/>
    <col min="7700" max="7927" width="11" style="260" customWidth="1"/>
    <col min="7928" max="7935" width="11" style="260"/>
    <col min="7936" max="7936" width="37.28515625" style="260" customWidth="1"/>
    <col min="7937" max="7937" width="11.140625" style="260" customWidth="1"/>
    <col min="7938" max="7938" width="9.85546875" style="260" customWidth="1"/>
    <col min="7939" max="7939" width="10.42578125" style="260" customWidth="1"/>
    <col min="7940" max="7940" width="9.42578125" style="260" customWidth="1"/>
    <col min="7941" max="7941" width="10.85546875" style="260" customWidth="1"/>
    <col min="7942" max="7942" width="37.28515625" style="260" customWidth="1"/>
    <col min="7943" max="7943" width="9.85546875" style="260" customWidth="1"/>
    <col min="7944" max="7949" width="11" style="260" customWidth="1"/>
    <col min="7950" max="7950" width="29.28515625" style="260" customWidth="1"/>
    <col min="7951" max="7952" width="33.85546875" style="260" customWidth="1"/>
    <col min="7953" max="7954" width="11" style="260" customWidth="1"/>
    <col min="7955" max="7955" width="23.42578125" style="260" customWidth="1"/>
    <col min="7956" max="8183" width="11" style="260" customWidth="1"/>
    <col min="8184" max="8191" width="11" style="260"/>
    <col min="8192" max="8192" width="37.28515625" style="260" customWidth="1"/>
    <col min="8193" max="8193" width="11.140625" style="260" customWidth="1"/>
    <col min="8194" max="8194" width="9.85546875" style="260" customWidth="1"/>
    <col min="8195" max="8195" width="10.42578125" style="260" customWidth="1"/>
    <col min="8196" max="8196" width="9.42578125" style="260" customWidth="1"/>
    <col min="8197" max="8197" width="10.85546875" style="260" customWidth="1"/>
    <col min="8198" max="8198" width="37.28515625" style="260" customWidth="1"/>
    <col min="8199" max="8199" width="9.85546875" style="260" customWidth="1"/>
    <col min="8200" max="8205" width="11" style="260" customWidth="1"/>
    <col min="8206" max="8206" width="29.28515625" style="260" customWidth="1"/>
    <col min="8207" max="8208" width="33.85546875" style="260" customWidth="1"/>
    <col min="8209" max="8210" width="11" style="260" customWidth="1"/>
    <col min="8211" max="8211" width="23.42578125" style="260" customWidth="1"/>
    <col min="8212" max="8439" width="11" style="260" customWidth="1"/>
    <col min="8440" max="8447" width="11" style="260"/>
    <col min="8448" max="8448" width="37.28515625" style="260" customWidth="1"/>
    <col min="8449" max="8449" width="11.140625" style="260" customWidth="1"/>
    <col min="8450" max="8450" width="9.85546875" style="260" customWidth="1"/>
    <col min="8451" max="8451" width="10.42578125" style="260" customWidth="1"/>
    <col min="8452" max="8452" width="9.42578125" style="260" customWidth="1"/>
    <col min="8453" max="8453" width="10.85546875" style="260" customWidth="1"/>
    <col min="8454" max="8454" width="37.28515625" style="260" customWidth="1"/>
    <col min="8455" max="8455" width="9.85546875" style="260" customWidth="1"/>
    <col min="8456" max="8461" width="11" style="260" customWidth="1"/>
    <col min="8462" max="8462" width="29.28515625" style="260" customWidth="1"/>
    <col min="8463" max="8464" width="33.85546875" style="260" customWidth="1"/>
    <col min="8465" max="8466" width="11" style="260" customWidth="1"/>
    <col min="8467" max="8467" width="23.42578125" style="260" customWidth="1"/>
    <col min="8468" max="8695" width="11" style="260" customWidth="1"/>
    <col min="8696" max="8703" width="11" style="260"/>
    <col min="8704" max="8704" width="37.28515625" style="260" customWidth="1"/>
    <col min="8705" max="8705" width="11.140625" style="260" customWidth="1"/>
    <col min="8706" max="8706" width="9.85546875" style="260" customWidth="1"/>
    <col min="8707" max="8707" width="10.42578125" style="260" customWidth="1"/>
    <col min="8708" max="8708" width="9.42578125" style="260" customWidth="1"/>
    <col min="8709" max="8709" width="10.85546875" style="260" customWidth="1"/>
    <col min="8710" max="8710" width="37.28515625" style="260" customWidth="1"/>
    <col min="8711" max="8711" width="9.85546875" style="260" customWidth="1"/>
    <col min="8712" max="8717" width="11" style="260" customWidth="1"/>
    <col min="8718" max="8718" width="29.28515625" style="260" customWidth="1"/>
    <col min="8719" max="8720" width="33.85546875" style="260" customWidth="1"/>
    <col min="8721" max="8722" width="11" style="260" customWidth="1"/>
    <col min="8723" max="8723" width="23.42578125" style="260" customWidth="1"/>
    <col min="8724" max="8951" width="11" style="260" customWidth="1"/>
    <col min="8952" max="8959" width="11" style="260"/>
    <col min="8960" max="8960" width="37.28515625" style="260" customWidth="1"/>
    <col min="8961" max="8961" width="11.140625" style="260" customWidth="1"/>
    <col min="8962" max="8962" width="9.85546875" style="260" customWidth="1"/>
    <col min="8963" max="8963" width="10.42578125" style="260" customWidth="1"/>
    <col min="8964" max="8964" width="9.42578125" style="260" customWidth="1"/>
    <col min="8965" max="8965" width="10.85546875" style="260" customWidth="1"/>
    <col min="8966" max="8966" width="37.28515625" style="260" customWidth="1"/>
    <col min="8967" max="8967" width="9.85546875" style="260" customWidth="1"/>
    <col min="8968" max="8973" width="11" style="260" customWidth="1"/>
    <col min="8974" max="8974" width="29.28515625" style="260" customWidth="1"/>
    <col min="8975" max="8976" width="33.85546875" style="260" customWidth="1"/>
    <col min="8977" max="8978" width="11" style="260" customWidth="1"/>
    <col min="8979" max="8979" width="23.42578125" style="260" customWidth="1"/>
    <col min="8980" max="9207" width="11" style="260" customWidth="1"/>
    <col min="9208" max="9215" width="11" style="260"/>
    <col min="9216" max="9216" width="37.28515625" style="260" customWidth="1"/>
    <col min="9217" max="9217" width="11.140625" style="260" customWidth="1"/>
    <col min="9218" max="9218" width="9.85546875" style="260" customWidth="1"/>
    <col min="9219" max="9219" width="10.42578125" style="260" customWidth="1"/>
    <col min="9220" max="9220" width="9.42578125" style="260" customWidth="1"/>
    <col min="9221" max="9221" width="10.85546875" style="260" customWidth="1"/>
    <col min="9222" max="9222" width="37.28515625" style="260" customWidth="1"/>
    <col min="9223" max="9223" width="9.85546875" style="260" customWidth="1"/>
    <col min="9224" max="9229" width="11" style="260" customWidth="1"/>
    <col min="9230" max="9230" width="29.28515625" style="260" customWidth="1"/>
    <col min="9231" max="9232" width="33.85546875" style="260" customWidth="1"/>
    <col min="9233" max="9234" width="11" style="260" customWidth="1"/>
    <col min="9235" max="9235" width="23.42578125" style="260" customWidth="1"/>
    <col min="9236" max="9463" width="11" style="260" customWidth="1"/>
    <col min="9464" max="9471" width="11" style="260"/>
    <col min="9472" max="9472" width="37.28515625" style="260" customWidth="1"/>
    <col min="9473" max="9473" width="11.140625" style="260" customWidth="1"/>
    <col min="9474" max="9474" width="9.85546875" style="260" customWidth="1"/>
    <col min="9475" max="9475" width="10.42578125" style="260" customWidth="1"/>
    <col min="9476" max="9476" width="9.42578125" style="260" customWidth="1"/>
    <col min="9477" max="9477" width="10.85546875" style="260" customWidth="1"/>
    <col min="9478" max="9478" width="37.28515625" style="260" customWidth="1"/>
    <col min="9479" max="9479" width="9.85546875" style="260" customWidth="1"/>
    <col min="9480" max="9485" width="11" style="260" customWidth="1"/>
    <col min="9486" max="9486" width="29.28515625" style="260" customWidth="1"/>
    <col min="9487" max="9488" width="33.85546875" style="260" customWidth="1"/>
    <col min="9489" max="9490" width="11" style="260" customWidth="1"/>
    <col min="9491" max="9491" width="23.42578125" style="260" customWidth="1"/>
    <col min="9492" max="9719" width="11" style="260" customWidth="1"/>
    <col min="9720" max="9727" width="11" style="260"/>
    <col min="9728" max="9728" width="37.28515625" style="260" customWidth="1"/>
    <col min="9729" max="9729" width="11.140625" style="260" customWidth="1"/>
    <col min="9730" max="9730" width="9.85546875" style="260" customWidth="1"/>
    <col min="9731" max="9731" width="10.42578125" style="260" customWidth="1"/>
    <col min="9732" max="9732" width="9.42578125" style="260" customWidth="1"/>
    <col min="9733" max="9733" width="10.85546875" style="260" customWidth="1"/>
    <col min="9734" max="9734" width="37.28515625" style="260" customWidth="1"/>
    <col min="9735" max="9735" width="9.85546875" style="260" customWidth="1"/>
    <col min="9736" max="9741" width="11" style="260" customWidth="1"/>
    <col min="9742" max="9742" width="29.28515625" style="260" customWidth="1"/>
    <col min="9743" max="9744" width="33.85546875" style="260" customWidth="1"/>
    <col min="9745" max="9746" width="11" style="260" customWidth="1"/>
    <col min="9747" max="9747" width="23.42578125" style="260" customWidth="1"/>
    <col min="9748" max="9975" width="11" style="260" customWidth="1"/>
    <col min="9976" max="9983" width="11" style="260"/>
    <col min="9984" max="9984" width="37.28515625" style="260" customWidth="1"/>
    <col min="9985" max="9985" width="11.140625" style="260" customWidth="1"/>
    <col min="9986" max="9986" width="9.85546875" style="260" customWidth="1"/>
    <col min="9987" max="9987" width="10.42578125" style="260" customWidth="1"/>
    <col min="9988" max="9988" width="9.42578125" style="260" customWidth="1"/>
    <col min="9989" max="9989" width="10.85546875" style="260" customWidth="1"/>
    <col min="9990" max="9990" width="37.28515625" style="260" customWidth="1"/>
    <col min="9991" max="9991" width="9.85546875" style="260" customWidth="1"/>
    <col min="9992" max="9997" width="11" style="260" customWidth="1"/>
    <col min="9998" max="9998" width="29.28515625" style="260" customWidth="1"/>
    <col min="9999" max="10000" width="33.85546875" style="260" customWidth="1"/>
    <col min="10001" max="10002" width="11" style="260" customWidth="1"/>
    <col min="10003" max="10003" width="23.42578125" style="260" customWidth="1"/>
    <col min="10004" max="10231" width="11" style="260" customWidth="1"/>
    <col min="10232" max="10239" width="11" style="260"/>
    <col min="10240" max="10240" width="37.28515625" style="260" customWidth="1"/>
    <col min="10241" max="10241" width="11.140625" style="260" customWidth="1"/>
    <col min="10242" max="10242" width="9.85546875" style="260" customWidth="1"/>
    <col min="10243" max="10243" width="10.42578125" style="260" customWidth="1"/>
    <col min="10244" max="10244" width="9.42578125" style="260" customWidth="1"/>
    <col min="10245" max="10245" width="10.85546875" style="260" customWidth="1"/>
    <col min="10246" max="10246" width="37.28515625" style="260" customWidth="1"/>
    <col min="10247" max="10247" width="9.85546875" style="260" customWidth="1"/>
    <col min="10248" max="10253" width="11" style="260" customWidth="1"/>
    <col min="10254" max="10254" width="29.28515625" style="260" customWidth="1"/>
    <col min="10255" max="10256" width="33.85546875" style="260" customWidth="1"/>
    <col min="10257" max="10258" width="11" style="260" customWidth="1"/>
    <col min="10259" max="10259" width="23.42578125" style="260" customWidth="1"/>
    <col min="10260" max="10487" width="11" style="260" customWidth="1"/>
    <col min="10488" max="10495" width="11" style="260"/>
    <col min="10496" max="10496" width="37.28515625" style="260" customWidth="1"/>
    <col min="10497" max="10497" width="11.140625" style="260" customWidth="1"/>
    <col min="10498" max="10498" width="9.85546875" style="260" customWidth="1"/>
    <col min="10499" max="10499" width="10.42578125" style="260" customWidth="1"/>
    <col min="10500" max="10500" width="9.42578125" style="260" customWidth="1"/>
    <col min="10501" max="10501" width="10.85546875" style="260" customWidth="1"/>
    <col min="10502" max="10502" width="37.28515625" style="260" customWidth="1"/>
    <col min="10503" max="10503" width="9.85546875" style="260" customWidth="1"/>
    <col min="10504" max="10509" width="11" style="260" customWidth="1"/>
    <col min="10510" max="10510" width="29.28515625" style="260" customWidth="1"/>
    <col min="10511" max="10512" width="33.85546875" style="260" customWidth="1"/>
    <col min="10513" max="10514" width="11" style="260" customWidth="1"/>
    <col min="10515" max="10515" width="23.42578125" style="260" customWidth="1"/>
    <col min="10516" max="10743" width="11" style="260" customWidth="1"/>
    <col min="10744" max="10751" width="11" style="260"/>
    <col min="10752" max="10752" width="37.28515625" style="260" customWidth="1"/>
    <col min="10753" max="10753" width="11.140625" style="260" customWidth="1"/>
    <col min="10754" max="10754" width="9.85546875" style="260" customWidth="1"/>
    <col min="10755" max="10755" width="10.42578125" style="260" customWidth="1"/>
    <col min="10756" max="10756" width="9.42578125" style="260" customWidth="1"/>
    <col min="10757" max="10757" width="10.85546875" style="260" customWidth="1"/>
    <col min="10758" max="10758" width="37.28515625" style="260" customWidth="1"/>
    <col min="10759" max="10759" width="9.85546875" style="260" customWidth="1"/>
    <col min="10760" max="10765" width="11" style="260" customWidth="1"/>
    <col min="10766" max="10766" width="29.28515625" style="260" customWidth="1"/>
    <col min="10767" max="10768" width="33.85546875" style="260" customWidth="1"/>
    <col min="10769" max="10770" width="11" style="260" customWidth="1"/>
    <col min="10771" max="10771" width="23.42578125" style="260" customWidth="1"/>
    <col min="10772" max="10999" width="11" style="260" customWidth="1"/>
    <col min="11000" max="11007" width="11" style="260"/>
    <col min="11008" max="11008" width="37.28515625" style="260" customWidth="1"/>
    <col min="11009" max="11009" width="11.140625" style="260" customWidth="1"/>
    <col min="11010" max="11010" width="9.85546875" style="260" customWidth="1"/>
    <col min="11011" max="11011" width="10.42578125" style="260" customWidth="1"/>
    <col min="11012" max="11012" width="9.42578125" style="260" customWidth="1"/>
    <col min="11013" max="11013" width="10.85546875" style="260" customWidth="1"/>
    <col min="11014" max="11014" width="37.28515625" style="260" customWidth="1"/>
    <col min="11015" max="11015" width="9.85546875" style="260" customWidth="1"/>
    <col min="11016" max="11021" width="11" style="260" customWidth="1"/>
    <col min="11022" max="11022" width="29.28515625" style="260" customWidth="1"/>
    <col min="11023" max="11024" width="33.85546875" style="260" customWidth="1"/>
    <col min="11025" max="11026" width="11" style="260" customWidth="1"/>
    <col min="11027" max="11027" width="23.42578125" style="260" customWidth="1"/>
    <col min="11028" max="11255" width="11" style="260" customWidth="1"/>
    <col min="11256" max="11263" width="11" style="260"/>
    <col min="11264" max="11264" width="37.28515625" style="260" customWidth="1"/>
    <col min="11265" max="11265" width="11.140625" style="260" customWidth="1"/>
    <col min="11266" max="11266" width="9.85546875" style="260" customWidth="1"/>
    <col min="11267" max="11267" width="10.42578125" style="260" customWidth="1"/>
    <col min="11268" max="11268" width="9.42578125" style="260" customWidth="1"/>
    <col min="11269" max="11269" width="10.85546875" style="260" customWidth="1"/>
    <col min="11270" max="11270" width="37.28515625" style="260" customWidth="1"/>
    <col min="11271" max="11271" width="9.85546875" style="260" customWidth="1"/>
    <col min="11272" max="11277" width="11" style="260" customWidth="1"/>
    <col min="11278" max="11278" width="29.28515625" style="260" customWidth="1"/>
    <col min="11279" max="11280" width="33.85546875" style="260" customWidth="1"/>
    <col min="11281" max="11282" width="11" style="260" customWidth="1"/>
    <col min="11283" max="11283" width="23.42578125" style="260" customWidth="1"/>
    <col min="11284" max="11511" width="11" style="260" customWidth="1"/>
    <col min="11512" max="11519" width="11" style="260"/>
    <col min="11520" max="11520" width="37.28515625" style="260" customWidth="1"/>
    <col min="11521" max="11521" width="11.140625" style="260" customWidth="1"/>
    <col min="11522" max="11522" width="9.85546875" style="260" customWidth="1"/>
    <col min="11523" max="11523" width="10.42578125" style="260" customWidth="1"/>
    <col min="11524" max="11524" width="9.42578125" style="260" customWidth="1"/>
    <col min="11525" max="11525" width="10.85546875" style="260" customWidth="1"/>
    <col min="11526" max="11526" width="37.28515625" style="260" customWidth="1"/>
    <col min="11527" max="11527" width="9.85546875" style="260" customWidth="1"/>
    <col min="11528" max="11533" width="11" style="260" customWidth="1"/>
    <col min="11534" max="11534" width="29.28515625" style="260" customWidth="1"/>
    <col min="11535" max="11536" width="33.85546875" style="260" customWidth="1"/>
    <col min="11537" max="11538" width="11" style="260" customWidth="1"/>
    <col min="11539" max="11539" width="23.42578125" style="260" customWidth="1"/>
    <col min="11540" max="11767" width="11" style="260" customWidth="1"/>
    <col min="11768" max="11775" width="11" style="260"/>
    <col min="11776" max="11776" width="37.28515625" style="260" customWidth="1"/>
    <col min="11777" max="11777" width="11.140625" style="260" customWidth="1"/>
    <col min="11778" max="11778" width="9.85546875" style="260" customWidth="1"/>
    <col min="11779" max="11779" width="10.42578125" style="260" customWidth="1"/>
    <col min="11780" max="11780" width="9.42578125" style="260" customWidth="1"/>
    <col min="11781" max="11781" width="10.85546875" style="260" customWidth="1"/>
    <col min="11782" max="11782" width="37.28515625" style="260" customWidth="1"/>
    <col min="11783" max="11783" width="9.85546875" style="260" customWidth="1"/>
    <col min="11784" max="11789" width="11" style="260" customWidth="1"/>
    <col min="11790" max="11790" width="29.28515625" style="260" customWidth="1"/>
    <col min="11791" max="11792" width="33.85546875" style="260" customWidth="1"/>
    <col min="11793" max="11794" width="11" style="260" customWidth="1"/>
    <col min="11795" max="11795" width="23.42578125" style="260" customWidth="1"/>
    <col min="11796" max="12023" width="11" style="260" customWidth="1"/>
    <col min="12024" max="12031" width="11" style="260"/>
    <col min="12032" max="12032" width="37.28515625" style="260" customWidth="1"/>
    <col min="12033" max="12033" width="11.140625" style="260" customWidth="1"/>
    <col min="12034" max="12034" width="9.85546875" style="260" customWidth="1"/>
    <col min="12035" max="12035" width="10.42578125" style="260" customWidth="1"/>
    <col min="12036" max="12036" width="9.42578125" style="260" customWidth="1"/>
    <col min="12037" max="12037" width="10.85546875" style="260" customWidth="1"/>
    <col min="12038" max="12038" width="37.28515625" style="260" customWidth="1"/>
    <col min="12039" max="12039" width="9.85546875" style="260" customWidth="1"/>
    <col min="12040" max="12045" width="11" style="260" customWidth="1"/>
    <col min="12046" max="12046" width="29.28515625" style="260" customWidth="1"/>
    <col min="12047" max="12048" width="33.85546875" style="260" customWidth="1"/>
    <col min="12049" max="12050" width="11" style="260" customWidth="1"/>
    <col min="12051" max="12051" width="23.42578125" style="260" customWidth="1"/>
    <col min="12052" max="12279" width="11" style="260" customWidth="1"/>
    <col min="12280" max="12287" width="11" style="260"/>
    <col min="12288" max="12288" width="37.28515625" style="260" customWidth="1"/>
    <col min="12289" max="12289" width="11.140625" style="260" customWidth="1"/>
    <col min="12290" max="12290" width="9.85546875" style="260" customWidth="1"/>
    <col min="12291" max="12291" width="10.42578125" style="260" customWidth="1"/>
    <col min="12292" max="12292" width="9.42578125" style="260" customWidth="1"/>
    <col min="12293" max="12293" width="10.85546875" style="260" customWidth="1"/>
    <col min="12294" max="12294" width="37.28515625" style="260" customWidth="1"/>
    <col min="12295" max="12295" width="9.85546875" style="260" customWidth="1"/>
    <col min="12296" max="12301" width="11" style="260" customWidth="1"/>
    <col min="12302" max="12302" width="29.28515625" style="260" customWidth="1"/>
    <col min="12303" max="12304" width="33.85546875" style="260" customWidth="1"/>
    <col min="12305" max="12306" width="11" style="260" customWidth="1"/>
    <col min="12307" max="12307" width="23.42578125" style="260" customWidth="1"/>
    <col min="12308" max="12535" width="11" style="260" customWidth="1"/>
    <col min="12536" max="12543" width="11" style="260"/>
    <col min="12544" max="12544" width="37.28515625" style="260" customWidth="1"/>
    <col min="12545" max="12545" width="11.140625" style="260" customWidth="1"/>
    <col min="12546" max="12546" width="9.85546875" style="260" customWidth="1"/>
    <col min="12547" max="12547" width="10.42578125" style="260" customWidth="1"/>
    <col min="12548" max="12548" width="9.42578125" style="260" customWidth="1"/>
    <col min="12549" max="12549" width="10.85546875" style="260" customWidth="1"/>
    <col min="12550" max="12550" width="37.28515625" style="260" customWidth="1"/>
    <col min="12551" max="12551" width="9.85546875" style="260" customWidth="1"/>
    <col min="12552" max="12557" width="11" style="260" customWidth="1"/>
    <col min="12558" max="12558" width="29.28515625" style="260" customWidth="1"/>
    <col min="12559" max="12560" width="33.85546875" style="260" customWidth="1"/>
    <col min="12561" max="12562" width="11" style="260" customWidth="1"/>
    <col min="12563" max="12563" width="23.42578125" style="260" customWidth="1"/>
    <col min="12564" max="12791" width="11" style="260" customWidth="1"/>
    <col min="12792" max="12799" width="11" style="260"/>
    <col min="12800" max="12800" width="37.28515625" style="260" customWidth="1"/>
    <col min="12801" max="12801" width="11.140625" style="260" customWidth="1"/>
    <col min="12802" max="12802" width="9.85546875" style="260" customWidth="1"/>
    <col min="12803" max="12803" width="10.42578125" style="260" customWidth="1"/>
    <col min="12804" max="12804" width="9.42578125" style="260" customWidth="1"/>
    <col min="12805" max="12805" width="10.85546875" style="260" customWidth="1"/>
    <col min="12806" max="12806" width="37.28515625" style="260" customWidth="1"/>
    <col min="12807" max="12807" width="9.85546875" style="260" customWidth="1"/>
    <col min="12808" max="12813" width="11" style="260" customWidth="1"/>
    <col min="12814" max="12814" width="29.28515625" style="260" customWidth="1"/>
    <col min="12815" max="12816" width="33.85546875" style="260" customWidth="1"/>
    <col min="12817" max="12818" width="11" style="260" customWidth="1"/>
    <col min="12819" max="12819" width="23.42578125" style="260" customWidth="1"/>
    <col min="12820" max="13047" width="11" style="260" customWidth="1"/>
    <col min="13048" max="13055" width="11" style="260"/>
    <col min="13056" max="13056" width="37.28515625" style="260" customWidth="1"/>
    <col min="13057" max="13057" width="11.140625" style="260" customWidth="1"/>
    <col min="13058" max="13058" width="9.85546875" style="260" customWidth="1"/>
    <col min="13059" max="13059" width="10.42578125" style="260" customWidth="1"/>
    <col min="13060" max="13060" width="9.42578125" style="260" customWidth="1"/>
    <col min="13061" max="13061" width="10.85546875" style="260" customWidth="1"/>
    <col min="13062" max="13062" width="37.28515625" style="260" customWidth="1"/>
    <col min="13063" max="13063" width="9.85546875" style="260" customWidth="1"/>
    <col min="13064" max="13069" width="11" style="260" customWidth="1"/>
    <col min="13070" max="13070" width="29.28515625" style="260" customWidth="1"/>
    <col min="13071" max="13072" width="33.85546875" style="260" customWidth="1"/>
    <col min="13073" max="13074" width="11" style="260" customWidth="1"/>
    <col min="13075" max="13075" width="23.42578125" style="260" customWidth="1"/>
    <col min="13076" max="13303" width="11" style="260" customWidth="1"/>
    <col min="13304" max="13311" width="11" style="260"/>
    <col min="13312" max="13312" width="37.28515625" style="260" customWidth="1"/>
    <col min="13313" max="13313" width="11.140625" style="260" customWidth="1"/>
    <col min="13314" max="13314" width="9.85546875" style="260" customWidth="1"/>
    <col min="13315" max="13315" width="10.42578125" style="260" customWidth="1"/>
    <col min="13316" max="13316" width="9.42578125" style="260" customWidth="1"/>
    <col min="13317" max="13317" width="10.85546875" style="260" customWidth="1"/>
    <col min="13318" max="13318" width="37.28515625" style="260" customWidth="1"/>
    <col min="13319" max="13319" width="9.85546875" style="260" customWidth="1"/>
    <col min="13320" max="13325" width="11" style="260" customWidth="1"/>
    <col min="13326" max="13326" width="29.28515625" style="260" customWidth="1"/>
    <col min="13327" max="13328" width="33.85546875" style="260" customWidth="1"/>
    <col min="13329" max="13330" width="11" style="260" customWidth="1"/>
    <col min="13331" max="13331" width="23.42578125" style="260" customWidth="1"/>
    <col min="13332" max="13559" width="11" style="260" customWidth="1"/>
    <col min="13560" max="13567" width="11" style="260"/>
    <col min="13568" max="13568" width="37.28515625" style="260" customWidth="1"/>
    <col min="13569" max="13569" width="11.140625" style="260" customWidth="1"/>
    <col min="13570" max="13570" width="9.85546875" style="260" customWidth="1"/>
    <col min="13571" max="13571" width="10.42578125" style="260" customWidth="1"/>
    <col min="13572" max="13572" width="9.42578125" style="260" customWidth="1"/>
    <col min="13573" max="13573" width="10.85546875" style="260" customWidth="1"/>
    <col min="13574" max="13574" width="37.28515625" style="260" customWidth="1"/>
    <col min="13575" max="13575" width="9.85546875" style="260" customWidth="1"/>
    <col min="13576" max="13581" width="11" style="260" customWidth="1"/>
    <col min="13582" max="13582" width="29.28515625" style="260" customWidth="1"/>
    <col min="13583" max="13584" width="33.85546875" style="260" customWidth="1"/>
    <col min="13585" max="13586" width="11" style="260" customWidth="1"/>
    <col min="13587" max="13587" width="23.42578125" style="260" customWidth="1"/>
    <col min="13588" max="13815" width="11" style="260" customWidth="1"/>
    <col min="13816" max="13823" width="11" style="260"/>
    <col min="13824" max="13824" width="37.28515625" style="260" customWidth="1"/>
    <col min="13825" max="13825" width="11.140625" style="260" customWidth="1"/>
    <col min="13826" max="13826" width="9.85546875" style="260" customWidth="1"/>
    <col min="13827" max="13827" width="10.42578125" style="260" customWidth="1"/>
    <col min="13828" max="13828" width="9.42578125" style="260" customWidth="1"/>
    <col min="13829" max="13829" width="10.85546875" style="260" customWidth="1"/>
    <col min="13830" max="13830" width="37.28515625" style="260" customWidth="1"/>
    <col min="13831" max="13831" width="9.85546875" style="260" customWidth="1"/>
    <col min="13832" max="13837" width="11" style="260" customWidth="1"/>
    <col min="13838" max="13838" width="29.28515625" style="260" customWidth="1"/>
    <col min="13839" max="13840" width="33.85546875" style="260" customWidth="1"/>
    <col min="13841" max="13842" width="11" style="260" customWidth="1"/>
    <col min="13843" max="13843" width="23.42578125" style="260" customWidth="1"/>
    <col min="13844" max="14071" width="11" style="260" customWidth="1"/>
    <col min="14072" max="14079" width="11" style="260"/>
    <col min="14080" max="14080" width="37.28515625" style="260" customWidth="1"/>
    <col min="14081" max="14081" width="11.140625" style="260" customWidth="1"/>
    <col min="14082" max="14082" width="9.85546875" style="260" customWidth="1"/>
    <col min="14083" max="14083" width="10.42578125" style="260" customWidth="1"/>
    <col min="14084" max="14084" width="9.42578125" style="260" customWidth="1"/>
    <col min="14085" max="14085" width="10.85546875" style="260" customWidth="1"/>
    <col min="14086" max="14086" width="37.28515625" style="260" customWidth="1"/>
    <col min="14087" max="14087" width="9.85546875" style="260" customWidth="1"/>
    <col min="14088" max="14093" width="11" style="260" customWidth="1"/>
    <col min="14094" max="14094" width="29.28515625" style="260" customWidth="1"/>
    <col min="14095" max="14096" width="33.85546875" style="260" customWidth="1"/>
    <col min="14097" max="14098" width="11" style="260" customWidth="1"/>
    <col min="14099" max="14099" width="23.42578125" style="260" customWidth="1"/>
    <col min="14100" max="14327" width="11" style="260" customWidth="1"/>
    <col min="14328" max="14335" width="11" style="260"/>
    <col min="14336" max="14336" width="37.28515625" style="260" customWidth="1"/>
    <col min="14337" max="14337" width="11.140625" style="260" customWidth="1"/>
    <col min="14338" max="14338" width="9.85546875" style="260" customWidth="1"/>
    <col min="14339" max="14339" width="10.42578125" style="260" customWidth="1"/>
    <col min="14340" max="14340" width="9.42578125" style="260" customWidth="1"/>
    <col min="14341" max="14341" width="10.85546875" style="260" customWidth="1"/>
    <col min="14342" max="14342" width="37.28515625" style="260" customWidth="1"/>
    <col min="14343" max="14343" width="9.85546875" style="260" customWidth="1"/>
    <col min="14344" max="14349" width="11" style="260" customWidth="1"/>
    <col min="14350" max="14350" width="29.28515625" style="260" customWidth="1"/>
    <col min="14351" max="14352" width="33.85546875" style="260" customWidth="1"/>
    <col min="14353" max="14354" width="11" style="260" customWidth="1"/>
    <col min="14355" max="14355" width="23.42578125" style="260" customWidth="1"/>
    <col min="14356" max="14583" width="11" style="260" customWidth="1"/>
    <col min="14584" max="14591" width="11" style="260"/>
    <col min="14592" max="14592" width="37.28515625" style="260" customWidth="1"/>
    <col min="14593" max="14593" width="11.140625" style="260" customWidth="1"/>
    <col min="14594" max="14594" width="9.85546875" style="260" customWidth="1"/>
    <col min="14595" max="14595" width="10.42578125" style="260" customWidth="1"/>
    <col min="14596" max="14596" width="9.42578125" style="260" customWidth="1"/>
    <col min="14597" max="14597" width="10.85546875" style="260" customWidth="1"/>
    <col min="14598" max="14598" width="37.28515625" style="260" customWidth="1"/>
    <col min="14599" max="14599" width="9.85546875" style="260" customWidth="1"/>
    <col min="14600" max="14605" width="11" style="260" customWidth="1"/>
    <col min="14606" max="14606" width="29.28515625" style="260" customWidth="1"/>
    <col min="14607" max="14608" width="33.85546875" style="260" customWidth="1"/>
    <col min="14609" max="14610" width="11" style="260" customWidth="1"/>
    <col min="14611" max="14611" width="23.42578125" style="260" customWidth="1"/>
    <col min="14612" max="14839" width="11" style="260" customWidth="1"/>
    <col min="14840" max="14847" width="11" style="260"/>
    <col min="14848" max="14848" width="37.28515625" style="260" customWidth="1"/>
    <col min="14849" max="14849" width="11.140625" style="260" customWidth="1"/>
    <col min="14850" max="14850" width="9.85546875" style="260" customWidth="1"/>
    <col min="14851" max="14851" width="10.42578125" style="260" customWidth="1"/>
    <col min="14852" max="14852" width="9.42578125" style="260" customWidth="1"/>
    <col min="14853" max="14853" width="10.85546875" style="260" customWidth="1"/>
    <col min="14854" max="14854" width="37.28515625" style="260" customWidth="1"/>
    <col min="14855" max="14855" width="9.85546875" style="260" customWidth="1"/>
    <col min="14856" max="14861" width="11" style="260" customWidth="1"/>
    <col min="14862" max="14862" width="29.28515625" style="260" customWidth="1"/>
    <col min="14863" max="14864" width="33.85546875" style="260" customWidth="1"/>
    <col min="14865" max="14866" width="11" style="260" customWidth="1"/>
    <col min="14867" max="14867" width="23.42578125" style="260" customWidth="1"/>
    <col min="14868" max="15095" width="11" style="260" customWidth="1"/>
    <col min="15096" max="15103" width="11" style="260"/>
    <col min="15104" max="15104" width="37.28515625" style="260" customWidth="1"/>
    <col min="15105" max="15105" width="11.140625" style="260" customWidth="1"/>
    <col min="15106" max="15106" width="9.85546875" style="260" customWidth="1"/>
    <col min="15107" max="15107" width="10.42578125" style="260" customWidth="1"/>
    <col min="15108" max="15108" width="9.42578125" style="260" customWidth="1"/>
    <col min="15109" max="15109" width="10.85546875" style="260" customWidth="1"/>
    <col min="15110" max="15110" width="37.28515625" style="260" customWidth="1"/>
    <col min="15111" max="15111" width="9.85546875" style="260" customWidth="1"/>
    <col min="15112" max="15117" width="11" style="260" customWidth="1"/>
    <col min="15118" max="15118" width="29.28515625" style="260" customWidth="1"/>
    <col min="15119" max="15120" width="33.85546875" style="260" customWidth="1"/>
    <col min="15121" max="15122" width="11" style="260" customWidth="1"/>
    <col min="15123" max="15123" width="23.42578125" style="260" customWidth="1"/>
    <col min="15124" max="15351" width="11" style="260" customWidth="1"/>
    <col min="15352" max="15359" width="11" style="260"/>
    <col min="15360" max="15360" width="37.28515625" style="260" customWidth="1"/>
    <col min="15361" max="15361" width="11.140625" style="260" customWidth="1"/>
    <col min="15362" max="15362" width="9.85546875" style="260" customWidth="1"/>
    <col min="15363" max="15363" width="10.42578125" style="260" customWidth="1"/>
    <col min="15364" max="15364" width="9.42578125" style="260" customWidth="1"/>
    <col min="15365" max="15365" width="10.85546875" style="260" customWidth="1"/>
    <col min="15366" max="15366" width="37.28515625" style="260" customWidth="1"/>
    <col min="15367" max="15367" width="9.85546875" style="260" customWidth="1"/>
    <col min="15368" max="15373" width="11" style="260" customWidth="1"/>
    <col min="15374" max="15374" width="29.28515625" style="260" customWidth="1"/>
    <col min="15375" max="15376" width="33.85546875" style="260" customWidth="1"/>
    <col min="15377" max="15378" width="11" style="260" customWidth="1"/>
    <col min="15379" max="15379" width="23.42578125" style="260" customWidth="1"/>
    <col min="15380" max="15607" width="11" style="260" customWidth="1"/>
    <col min="15608" max="15615" width="11" style="260"/>
    <col min="15616" max="15616" width="37.28515625" style="260" customWidth="1"/>
    <col min="15617" max="15617" width="11.140625" style="260" customWidth="1"/>
    <col min="15618" max="15618" width="9.85546875" style="260" customWidth="1"/>
    <col min="15619" max="15619" width="10.42578125" style="260" customWidth="1"/>
    <col min="15620" max="15620" width="9.42578125" style="260" customWidth="1"/>
    <col min="15621" max="15621" width="10.85546875" style="260" customWidth="1"/>
    <col min="15622" max="15622" width="37.28515625" style="260" customWidth="1"/>
    <col min="15623" max="15623" width="9.85546875" style="260" customWidth="1"/>
    <col min="15624" max="15629" width="11" style="260" customWidth="1"/>
    <col min="15630" max="15630" width="29.28515625" style="260" customWidth="1"/>
    <col min="15631" max="15632" width="33.85546875" style="260" customWidth="1"/>
    <col min="15633" max="15634" width="11" style="260" customWidth="1"/>
    <col min="15635" max="15635" width="23.42578125" style="260" customWidth="1"/>
    <col min="15636" max="15863" width="11" style="260" customWidth="1"/>
    <col min="15864" max="15871" width="11" style="260"/>
    <col min="15872" max="15872" width="37.28515625" style="260" customWidth="1"/>
    <col min="15873" max="15873" width="11.140625" style="260" customWidth="1"/>
    <col min="15874" max="15874" width="9.85546875" style="260" customWidth="1"/>
    <col min="15875" max="15875" width="10.42578125" style="260" customWidth="1"/>
    <col min="15876" max="15876" width="9.42578125" style="260" customWidth="1"/>
    <col min="15877" max="15877" width="10.85546875" style="260" customWidth="1"/>
    <col min="15878" max="15878" width="37.28515625" style="260" customWidth="1"/>
    <col min="15879" max="15879" width="9.85546875" style="260" customWidth="1"/>
    <col min="15880" max="15885" width="11" style="260" customWidth="1"/>
    <col min="15886" max="15886" width="29.28515625" style="260" customWidth="1"/>
    <col min="15887" max="15888" width="33.85546875" style="260" customWidth="1"/>
    <col min="15889" max="15890" width="11" style="260" customWidth="1"/>
    <col min="15891" max="15891" width="23.42578125" style="260" customWidth="1"/>
    <col min="15892" max="16119" width="11" style="260" customWidth="1"/>
    <col min="16120" max="16127" width="11" style="260"/>
    <col min="16128" max="16128" width="37.28515625" style="260" customWidth="1"/>
    <col min="16129" max="16129" width="11.140625" style="260" customWidth="1"/>
    <col min="16130" max="16130" width="9.85546875" style="260" customWidth="1"/>
    <col min="16131" max="16131" width="10.42578125" style="260" customWidth="1"/>
    <col min="16132" max="16132" width="9.42578125" style="260" customWidth="1"/>
    <col min="16133" max="16133" width="10.85546875" style="260" customWidth="1"/>
    <col min="16134" max="16134" width="37.28515625" style="260" customWidth="1"/>
    <col min="16135" max="16135" width="9.85546875" style="260" customWidth="1"/>
    <col min="16136" max="16141" width="11" style="260" customWidth="1"/>
    <col min="16142" max="16142" width="29.28515625" style="260" customWidth="1"/>
    <col min="16143" max="16144" width="33.85546875" style="260" customWidth="1"/>
    <col min="16145" max="16146" width="11" style="260" customWidth="1"/>
    <col min="16147" max="16147" width="23.42578125" style="260" customWidth="1"/>
    <col min="16148" max="16375" width="11" style="260" customWidth="1"/>
    <col min="16376" max="16384" width="11" style="260"/>
  </cols>
  <sheetData>
    <row r="1" spans="1:19" s="264" customFormat="1" ht="24.75" customHeight="1">
      <c r="A1" s="862" t="s">
        <v>2</v>
      </c>
      <c r="B1" s="882"/>
      <c r="C1" s="883"/>
      <c r="D1" s="883"/>
      <c r="E1" s="883"/>
      <c r="F1" s="864" t="s">
        <v>4</v>
      </c>
      <c r="N1" s="259"/>
    </row>
    <row r="2" spans="1:19" ht="18.95" customHeight="1">
      <c r="E2" s="260" t="s">
        <v>3</v>
      </c>
    </row>
    <row r="3" spans="1:19" s="470" customFormat="1" ht="18.95" customHeight="1">
      <c r="A3" s="772" t="s">
        <v>1192</v>
      </c>
      <c r="B3" s="469"/>
      <c r="D3" s="260"/>
      <c r="E3" s="935" t="s">
        <v>1195</v>
      </c>
      <c r="F3" s="936"/>
      <c r="G3" s="280"/>
      <c r="H3" s="280"/>
      <c r="N3" s="471"/>
    </row>
    <row r="4" spans="1:19" ht="18.95" customHeight="1">
      <c r="A4" s="772" t="s">
        <v>1193</v>
      </c>
      <c r="D4" s="470"/>
      <c r="E4" s="937" t="s">
        <v>1196</v>
      </c>
      <c r="F4" s="938"/>
      <c r="G4" s="470"/>
      <c r="N4" s="471"/>
    </row>
    <row r="5" spans="1:19" ht="18.95" customHeight="1">
      <c r="A5" s="772" t="s">
        <v>1194</v>
      </c>
      <c r="B5" s="260"/>
      <c r="D5" s="937" t="s">
        <v>1197</v>
      </c>
      <c r="E5" s="938"/>
      <c r="F5" s="938"/>
      <c r="H5" s="340"/>
      <c r="I5" s="340"/>
      <c r="J5" s="340"/>
      <c r="N5" s="316"/>
    </row>
    <row r="6" spans="1:19" ht="16.5" customHeight="1">
      <c r="B6" s="939"/>
      <c r="C6" s="939"/>
      <c r="D6" s="939"/>
      <c r="E6" s="939"/>
      <c r="H6" s="340"/>
      <c r="I6" s="340"/>
      <c r="J6" s="340"/>
      <c r="N6" s="316"/>
    </row>
    <row r="7" spans="1:19">
      <c r="A7" s="96" t="s">
        <v>352</v>
      </c>
      <c r="B7" s="85" t="s">
        <v>394</v>
      </c>
      <c r="C7" s="140" t="s">
        <v>395</v>
      </c>
      <c r="D7" s="85" t="s">
        <v>396</v>
      </c>
      <c r="E7" s="140" t="s">
        <v>397</v>
      </c>
      <c r="F7" s="151" t="s">
        <v>398</v>
      </c>
      <c r="G7" s="472"/>
      <c r="H7" s="315"/>
      <c r="I7" s="473"/>
      <c r="J7" s="473"/>
      <c r="K7" s="317"/>
      <c r="L7" s="317"/>
      <c r="M7" s="317"/>
      <c r="N7" s="316"/>
    </row>
    <row r="8" spans="1:19" ht="13.5" customHeight="1">
      <c r="A8" s="86"/>
      <c r="B8" s="318"/>
      <c r="C8" s="86"/>
      <c r="D8" s="85" t="s">
        <v>399</v>
      </c>
      <c r="E8" s="319"/>
      <c r="F8" s="85"/>
      <c r="G8" s="474"/>
      <c r="H8" s="342"/>
      <c r="I8" s="342"/>
      <c r="J8" s="342"/>
      <c r="K8" s="342"/>
      <c r="L8" s="473"/>
      <c r="M8" s="342"/>
      <c r="N8" s="475"/>
      <c r="S8" s="475"/>
    </row>
    <row r="9" spans="1:19" ht="13.5" customHeight="1">
      <c r="A9" s="96"/>
      <c r="B9" s="85" t="s">
        <v>400</v>
      </c>
      <c r="C9" s="298" t="s">
        <v>401</v>
      </c>
      <c r="D9" s="298" t="s">
        <v>402</v>
      </c>
      <c r="E9" s="298" t="s">
        <v>403</v>
      </c>
      <c r="F9" s="86"/>
      <c r="G9" s="340"/>
      <c r="H9" s="340"/>
      <c r="I9" s="342"/>
      <c r="J9" s="342"/>
      <c r="N9" s="476"/>
      <c r="S9" s="476"/>
    </row>
    <row r="10" spans="1:19" ht="8.1" customHeight="1">
      <c r="A10" s="96"/>
      <c r="B10" s="299"/>
      <c r="C10" s="257"/>
      <c r="D10" s="257"/>
      <c r="E10" s="257"/>
      <c r="F10" s="86"/>
      <c r="G10" s="340"/>
      <c r="H10" s="340"/>
      <c r="I10" s="342"/>
      <c r="J10" s="342"/>
      <c r="N10" s="476"/>
      <c r="S10" s="476"/>
    </row>
    <row r="11" spans="1:19" ht="18" customHeight="1">
      <c r="A11" s="477" t="s">
        <v>16</v>
      </c>
      <c r="B11" s="478">
        <f>SUM(B12:B19)</f>
        <v>3586</v>
      </c>
      <c r="C11" s="478">
        <f>SUM(C12:C19)</f>
        <v>12660</v>
      </c>
      <c r="D11" s="478">
        <f>SUM(D12:D19)</f>
        <v>8682</v>
      </c>
      <c r="E11" s="478">
        <f>SUM(E12:E19)</f>
        <v>40883</v>
      </c>
      <c r="F11" s="479" t="s">
        <v>17</v>
      </c>
      <c r="G11" s="480"/>
      <c r="H11" s="481"/>
      <c r="J11" s="482"/>
      <c r="K11" s="483"/>
      <c r="L11" s="483"/>
      <c r="M11" s="483"/>
      <c r="N11" s="484"/>
      <c r="S11" s="476"/>
    </row>
    <row r="12" spans="1:19" ht="18" customHeight="1">
      <c r="A12" s="485" t="s">
        <v>301</v>
      </c>
      <c r="B12" s="486">
        <v>321</v>
      </c>
      <c r="C12" s="486">
        <v>399</v>
      </c>
      <c r="D12" s="486">
        <v>1086</v>
      </c>
      <c r="E12" s="486">
        <v>5732</v>
      </c>
      <c r="F12" s="487" t="s">
        <v>18</v>
      </c>
      <c r="G12" s="488"/>
      <c r="H12" s="489"/>
      <c r="J12" s="490"/>
      <c r="K12" s="491"/>
      <c r="L12" s="491"/>
      <c r="M12" s="491"/>
      <c r="N12" s="492"/>
      <c r="S12" s="476"/>
    </row>
    <row r="13" spans="1:19" ht="18" customHeight="1">
      <c r="A13" s="485" t="s">
        <v>302</v>
      </c>
      <c r="B13" s="486">
        <v>922</v>
      </c>
      <c r="C13" s="486">
        <v>789</v>
      </c>
      <c r="D13" s="486">
        <v>1024</v>
      </c>
      <c r="E13" s="486">
        <v>4348</v>
      </c>
      <c r="F13" s="487" t="s">
        <v>19</v>
      </c>
      <c r="G13" s="488"/>
      <c r="H13" s="489"/>
      <c r="J13" s="490"/>
      <c r="K13" s="491"/>
      <c r="L13" s="491"/>
      <c r="M13" s="491"/>
      <c r="N13" s="493"/>
      <c r="S13" s="476"/>
    </row>
    <row r="14" spans="1:19" ht="18" customHeight="1">
      <c r="A14" s="485" t="s">
        <v>303</v>
      </c>
      <c r="B14" s="486">
        <v>119</v>
      </c>
      <c r="C14" s="486">
        <v>195</v>
      </c>
      <c r="D14" s="486">
        <v>144</v>
      </c>
      <c r="E14" s="486">
        <v>944</v>
      </c>
      <c r="F14" s="487" t="s">
        <v>20</v>
      </c>
      <c r="G14" s="488"/>
      <c r="H14" s="489"/>
      <c r="J14" s="490"/>
      <c r="K14" s="491"/>
      <c r="L14" s="491"/>
      <c r="M14" s="491"/>
      <c r="N14" s="493"/>
      <c r="S14" s="476"/>
    </row>
    <row r="15" spans="1:19" ht="18" customHeight="1">
      <c r="A15" s="494" t="s">
        <v>304</v>
      </c>
      <c r="B15" s="486">
        <v>847</v>
      </c>
      <c r="C15" s="486">
        <v>643</v>
      </c>
      <c r="D15" s="486">
        <v>971</v>
      </c>
      <c r="E15" s="486">
        <v>7618</v>
      </c>
      <c r="F15" s="487" t="s">
        <v>21</v>
      </c>
      <c r="G15" s="488"/>
      <c r="H15" s="489"/>
      <c r="J15" s="490"/>
      <c r="K15" s="491"/>
      <c r="L15" s="491"/>
      <c r="M15" s="491"/>
      <c r="N15" s="493"/>
      <c r="S15" s="476"/>
    </row>
    <row r="16" spans="1:19" ht="18" customHeight="1">
      <c r="A16" s="494" t="s">
        <v>22</v>
      </c>
      <c r="B16" s="486">
        <v>670</v>
      </c>
      <c r="C16" s="486">
        <v>5695</v>
      </c>
      <c r="D16" s="486">
        <v>2362</v>
      </c>
      <c r="E16" s="486">
        <v>4368</v>
      </c>
      <c r="F16" s="487" t="s">
        <v>23</v>
      </c>
      <c r="G16" s="488"/>
      <c r="H16" s="489"/>
      <c r="J16" s="490"/>
      <c r="K16" s="491"/>
      <c r="L16" s="491"/>
      <c r="M16" s="491"/>
      <c r="N16" s="493"/>
      <c r="S16" s="476"/>
    </row>
    <row r="17" spans="1:19" ht="18" customHeight="1">
      <c r="A17" s="494" t="s">
        <v>24</v>
      </c>
      <c r="B17" s="486">
        <v>279</v>
      </c>
      <c r="C17" s="486">
        <v>2964</v>
      </c>
      <c r="D17" s="486">
        <v>1419</v>
      </c>
      <c r="E17" s="486">
        <v>11009</v>
      </c>
      <c r="F17" s="487" t="s">
        <v>25</v>
      </c>
      <c r="G17" s="488"/>
      <c r="H17" s="489"/>
      <c r="J17" s="490"/>
      <c r="K17" s="491"/>
      <c r="L17" s="491"/>
      <c r="M17" s="491"/>
      <c r="N17" s="493"/>
      <c r="S17" s="476"/>
    </row>
    <row r="18" spans="1:19" ht="18" customHeight="1">
      <c r="A18" s="494" t="s">
        <v>26</v>
      </c>
      <c r="B18" s="486">
        <v>266</v>
      </c>
      <c r="C18" s="486">
        <v>1631</v>
      </c>
      <c r="D18" s="486">
        <v>1443</v>
      </c>
      <c r="E18" s="486">
        <v>5525</v>
      </c>
      <c r="F18" s="487" t="s">
        <v>27</v>
      </c>
      <c r="G18" s="488"/>
      <c r="H18" s="489"/>
      <c r="J18" s="490"/>
      <c r="K18" s="491"/>
      <c r="L18" s="491"/>
      <c r="M18" s="491"/>
      <c r="N18" s="493"/>
      <c r="S18" s="476"/>
    </row>
    <row r="19" spans="1:19" ht="18" customHeight="1">
      <c r="A19" s="494" t="s">
        <v>28</v>
      </c>
      <c r="B19" s="486">
        <v>162</v>
      </c>
      <c r="C19" s="486">
        <v>344</v>
      </c>
      <c r="D19" s="486">
        <v>233</v>
      </c>
      <c r="E19" s="486">
        <v>1339</v>
      </c>
      <c r="F19" s="487" t="s">
        <v>29</v>
      </c>
      <c r="G19" s="488"/>
      <c r="H19" s="489"/>
      <c r="J19" s="490"/>
      <c r="K19" s="491"/>
      <c r="L19" s="491"/>
      <c r="M19" s="491"/>
      <c r="N19" s="493"/>
      <c r="S19" s="476"/>
    </row>
    <row r="20" spans="1:19" ht="18" customHeight="1">
      <c r="A20" s="477" t="s">
        <v>30</v>
      </c>
      <c r="B20" s="478">
        <f>SUM(B21:B28)</f>
        <v>3471</v>
      </c>
      <c r="C20" s="478">
        <f>SUM(C21:C28)</f>
        <v>1463</v>
      </c>
      <c r="D20" s="478">
        <f>SUM(D21:D28)</f>
        <v>5317</v>
      </c>
      <c r="E20" s="478">
        <f>SUM(E21:E28)</f>
        <v>34648</v>
      </c>
      <c r="F20" s="495" t="s">
        <v>31</v>
      </c>
      <c r="G20" s="488"/>
      <c r="H20" s="489"/>
      <c r="J20" s="490"/>
      <c r="K20" s="491"/>
      <c r="L20" s="491"/>
      <c r="M20" s="491"/>
      <c r="N20" s="493"/>
      <c r="S20" s="476"/>
    </row>
    <row r="21" spans="1:19" ht="18" customHeight="1">
      <c r="A21" s="485" t="s">
        <v>32</v>
      </c>
      <c r="B21" s="496">
        <v>256</v>
      </c>
      <c r="C21" s="486">
        <v>143</v>
      </c>
      <c r="D21" s="486">
        <v>435</v>
      </c>
      <c r="E21" s="486">
        <v>3969</v>
      </c>
      <c r="F21" s="497" t="s">
        <v>33</v>
      </c>
      <c r="G21" s="488"/>
      <c r="H21" s="489"/>
      <c r="J21" s="490"/>
      <c r="K21" s="491"/>
      <c r="L21" s="491"/>
      <c r="M21" s="491"/>
      <c r="N21" s="493"/>
      <c r="S21" s="476"/>
    </row>
    <row r="22" spans="1:19" ht="18" customHeight="1">
      <c r="A22" s="485" t="s">
        <v>34</v>
      </c>
      <c r="B22" s="486">
        <v>74</v>
      </c>
      <c r="C22" s="486">
        <v>15</v>
      </c>
      <c r="D22" s="486">
        <v>568</v>
      </c>
      <c r="E22" s="486">
        <v>2401</v>
      </c>
      <c r="F22" s="497" t="s">
        <v>35</v>
      </c>
      <c r="G22" s="488"/>
      <c r="H22" s="489"/>
      <c r="J22" s="490"/>
      <c r="K22" s="491"/>
      <c r="L22" s="491"/>
      <c r="M22" s="491"/>
      <c r="N22" s="492"/>
      <c r="S22" s="476"/>
    </row>
    <row r="23" spans="1:19" ht="18" customHeight="1">
      <c r="A23" s="485" t="s">
        <v>36</v>
      </c>
      <c r="B23" s="486">
        <v>496</v>
      </c>
      <c r="C23" s="486">
        <v>3</v>
      </c>
      <c r="D23" s="486">
        <v>319</v>
      </c>
      <c r="E23" s="486">
        <v>3856</v>
      </c>
      <c r="F23" s="497" t="s">
        <v>37</v>
      </c>
      <c r="G23" s="488"/>
      <c r="H23" s="489"/>
      <c r="J23" s="490"/>
      <c r="K23" s="491"/>
      <c r="L23" s="491"/>
      <c r="M23" s="491"/>
      <c r="N23" s="492"/>
      <c r="S23" s="476"/>
    </row>
    <row r="24" spans="1:19" ht="18" customHeight="1">
      <c r="A24" s="485" t="s">
        <v>38</v>
      </c>
      <c r="B24" s="486">
        <v>174</v>
      </c>
      <c r="C24" s="486">
        <v>24</v>
      </c>
      <c r="D24" s="486">
        <v>304</v>
      </c>
      <c r="E24" s="486">
        <v>3605</v>
      </c>
      <c r="F24" s="487" t="s">
        <v>39</v>
      </c>
      <c r="G24" s="488"/>
      <c r="H24" s="489"/>
      <c r="J24" s="490"/>
      <c r="K24" s="491"/>
      <c r="L24" s="491"/>
      <c r="M24" s="491"/>
      <c r="N24" s="493"/>
      <c r="S24" s="476"/>
    </row>
    <row r="25" spans="1:19" ht="18" customHeight="1">
      <c r="A25" s="485" t="s">
        <v>40</v>
      </c>
      <c r="B25" s="486">
        <v>265</v>
      </c>
      <c r="C25" s="486">
        <v>77</v>
      </c>
      <c r="D25" s="486">
        <v>316</v>
      </c>
      <c r="E25" s="486">
        <v>1893</v>
      </c>
      <c r="F25" s="497" t="s">
        <v>41</v>
      </c>
      <c r="G25" s="488"/>
      <c r="H25" s="489"/>
      <c r="J25" s="490"/>
      <c r="K25" s="491"/>
      <c r="L25" s="491"/>
      <c r="M25" s="491"/>
      <c r="N25" s="493"/>
      <c r="S25" s="475"/>
    </row>
    <row r="26" spans="1:19" ht="18" customHeight="1">
      <c r="A26" s="485" t="s">
        <v>42</v>
      </c>
      <c r="B26" s="486">
        <v>254</v>
      </c>
      <c r="C26" s="486">
        <v>106</v>
      </c>
      <c r="D26" s="486">
        <v>764</v>
      </c>
      <c r="E26" s="486">
        <v>5732</v>
      </c>
      <c r="F26" s="497" t="s">
        <v>43</v>
      </c>
      <c r="G26" s="488"/>
      <c r="H26" s="489"/>
      <c r="J26" s="490"/>
      <c r="K26" s="491"/>
      <c r="L26" s="491"/>
      <c r="M26" s="491"/>
      <c r="N26" s="493"/>
      <c r="S26" s="498"/>
    </row>
    <row r="27" spans="1:19" ht="18" customHeight="1">
      <c r="A27" s="485" t="s">
        <v>44</v>
      </c>
      <c r="B27" s="486">
        <v>1147</v>
      </c>
      <c r="C27" s="486">
        <v>998</v>
      </c>
      <c r="D27" s="486">
        <v>1860</v>
      </c>
      <c r="E27" s="486">
        <v>8624</v>
      </c>
      <c r="F27" s="497" t="s">
        <v>45</v>
      </c>
      <c r="G27" s="480"/>
      <c r="H27" s="481"/>
      <c r="J27" s="482"/>
      <c r="K27" s="483"/>
      <c r="L27" s="483"/>
      <c r="M27" s="483"/>
      <c r="N27" s="484"/>
      <c r="S27" s="476"/>
    </row>
    <row r="28" spans="1:19" ht="18" customHeight="1">
      <c r="A28" s="485" t="s">
        <v>46</v>
      </c>
      <c r="B28" s="486">
        <v>805</v>
      </c>
      <c r="C28" s="486">
        <v>97</v>
      </c>
      <c r="D28" s="486">
        <v>751</v>
      </c>
      <c r="E28" s="486">
        <v>4568</v>
      </c>
      <c r="F28" s="497" t="s">
        <v>47</v>
      </c>
      <c r="G28" s="480"/>
      <c r="H28" s="481"/>
      <c r="J28" s="482"/>
      <c r="K28" s="483"/>
      <c r="L28" s="483"/>
      <c r="M28" s="483"/>
      <c r="N28" s="484"/>
      <c r="S28" s="476"/>
    </row>
    <row r="29" spans="1:19" ht="18" customHeight="1">
      <c r="A29" s="477" t="s">
        <v>48</v>
      </c>
      <c r="B29" s="478">
        <f>SUM(B30:B38)</f>
        <v>3823</v>
      </c>
      <c r="C29" s="478">
        <f>SUM(C30:C38)</f>
        <v>8967</v>
      </c>
      <c r="D29" s="478">
        <f>SUM(D30:D38)</f>
        <v>9301</v>
      </c>
      <c r="E29" s="478">
        <f>SUM(E30:E38)</f>
        <v>76558</v>
      </c>
      <c r="F29" s="479" t="s">
        <v>49</v>
      </c>
      <c r="G29" s="488"/>
      <c r="H29" s="489"/>
      <c r="J29" s="490"/>
      <c r="K29" s="491"/>
      <c r="L29" s="491"/>
      <c r="M29" s="491"/>
      <c r="N29" s="492"/>
      <c r="S29" s="476"/>
    </row>
    <row r="30" spans="1:19" ht="18" customHeight="1">
      <c r="A30" s="499" t="s">
        <v>1051</v>
      </c>
      <c r="B30" s="486">
        <v>421</v>
      </c>
      <c r="C30" s="486">
        <v>2074</v>
      </c>
      <c r="D30" s="486">
        <v>1702</v>
      </c>
      <c r="E30" s="486">
        <v>11571</v>
      </c>
      <c r="F30" s="487" t="s">
        <v>50</v>
      </c>
      <c r="G30" s="488"/>
      <c r="H30" s="489"/>
      <c r="J30" s="490"/>
      <c r="K30" s="491"/>
      <c r="L30" s="491"/>
      <c r="M30" s="491"/>
      <c r="N30" s="493"/>
      <c r="S30" s="476"/>
    </row>
    <row r="31" spans="1:19" ht="18" customHeight="1">
      <c r="A31" s="500" t="s">
        <v>1052</v>
      </c>
      <c r="B31" s="486">
        <v>99</v>
      </c>
      <c r="C31" s="486">
        <v>124</v>
      </c>
      <c r="D31" s="486">
        <v>520</v>
      </c>
      <c r="E31" s="486">
        <v>3813</v>
      </c>
      <c r="F31" s="487" t="s">
        <v>51</v>
      </c>
      <c r="H31" s="489"/>
      <c r="S31" s="476"/>
    </row>
    <row r="32" spans="1:19" ht="18" customHeight="1">
      <c r="A32" s="499" t="s">
        <v>1053</v>
      </c>
      <c r="B32" s="486">
        <v>187</v>
      </c>
      <c r="C32" s="486">
        <v>845</v>
      </c>
      <c r="D32" s="486">
        <v>645</v>
      </c>
      <c r="E32" s="486">
        <v>4429</v>
      </c>
      <c r="F32" s="487" t="s">
        <v>52</v>
      </c>
      <c r="G32" s="488"/>
      <c r="H32" s="489"/>
      <c r="S32" s="476"/>
    </row>
    <row r="33" spans="1:19" ht="18" customHeight="1">
      <c r="A33" s="485" t="s">
        <v>1054</v>
      </c>
      <c r="B33" s="486">
        <v>1233</v>
      </c>
      <c r="C33" s="486">
        <v>3704</v>
      </c>
      <c r="D33" s="486">
        <v>3405</v>
      </c>
      <c r="E33" s="486">
        <v>21812</v>
      </c>
      <c r="F33" s="487" t="s">
        <v>53</v>
      </c>
      <c r="G33" s="488"/>
      <c r="H33" s="489"/>
      <c r="S33" s="476"/>
    </row>
    <row r="34" spans="1:19" ht="18" customHeight="1">
      <c r="A34" s="500" t="s">
        <v>215</v>
      </c>
      <c r="B34" s="486">
        <v>164</v>
      </c>
      <c r="C34" s="486">
        <v>255</v>
      </c>
      <c r="D34" s="486">
        <v>232</v>
      </c>
      <c r="E34" s="486">
        <v>1958</v>
      </c>
      <c r="F34" s="487" t="s">
        <v>54</v>
      </c>
      <c r="G34" s="488"/>
      <c r="H34" s="489"/>
      <c r="S34" s="476"/>
    </row>
    <row r="35" spans="1:19" ht="18" customHeight="1">
      <c r="A35" s="485" t="s">
        <v>1055</v>
      </c>
      <c r="B35" s="486">
        <v>511</v>
      </c>
      <c r="C35" s="486">
        <v>541</v>
      </c>
      <c r="D35" s="486">
        <v>527</v>
      </c>
      <c r="E35" s="486">
        <v>3417</v>
      </c>
      <c r="F35" s="487" t="s">
        <v>55</v>
      </c>
      <c r="G35" s="488"/>
      <c r="H35" s="489"/>
      <c r="J35" s="490"/>
      <c r="K35" s="491"/>
      <c r="L35" s="491"/>
      <c r="M35" s="491"/>
      <c r="N35" s="493"/>
      <c r="S35" s="476"/>
    </row>
    <row r="36" spans="1:19" ht="18" customHeight="1">
      <c r="A36" s="485" t="s">
        <v>56</v>
      </c>
      <c r="B36" s="486">
        <v>370</v>
      </c>
      <c r="C36" s="486">
        <v>581</v>
      </c>
      <c r="D36" s="486">
        <v>902</v>
      </c>
      <c r="E36" s="486">
        <v>14798</v>
      </c>
      <c r="F36" s="487" t="s">
        <v>57</v>
      </c>
      <c r="G36" s="488"/>
      <c r="H36" s="489"/>
      <c r="J36" s="490"/>
      <c r="K36" s="491"/>
      <c r="L36" s="491"/>
      <c r="M36" s="491"/>
      <c r="N36" s="493"/>
      <c r="S36" s="476"/>
    </row>
    <row r="37" spans="1:19" ht="18" customHeight="1">
      <c r="A37" s="485" t="s">
        <v>58</v>
      </c>
      <c r="B37" s="486">
        <v>651</v>
      </c>
      <c r="C37" s="486">
        <v>480</v>
      </c>
      <c r="D37" s="486">
        <v>967</v>
      </c>
      <c r="E37" s="486">
        <v>9141</v>
      </c>
      <c r="F37" s="487" t="s">
        <v>59</v>
      </c>
      <c r="G37" s="488"/>
      <c r="H37" s="489"/>
      <c r="J37" s="490"/>
      <c r="K37" s="491"/>
      <c r="L37" s="491"/>
      <c r="M37" s="491"/>
      <c r="N37" s="493"/>
      <c r="S37" s="475"/>
    </row>
    <row r="38" spans="1:19" ht="18" customHeight="1">
      <c r="A38" s="485" t="s">
        <v>60</v>
      </c>
      <c r="B38" s="486">
        <v>187</v>
      </c>
      <c r="C38" s="486">
        <v>363</v>
      </c>
      <c r="D38" s="486">
        <v>401</v>
      </c>
      <c r="E38" s="486">
        <v>5619</v>
      </c>
      <c r="F38" s="487" t="s">
        <v>61</v>
      </c>
      <c r="G38" s="488"/>
      <c r="H38" s="489"/>
      <c r="J38" s="490"/>
      <c r="K38" s="491"/>
      <c r="L38" s="491"/>
      <c r="M38" s="491"/>
      <c r="N38" s="493"/>
      <c r="S38" s="476"/>
    </row>
    <row r="39" spans="1:19" ht="18" customHeight="1">
      <c r="A39" s="501" t="s">
        <v>62</v>
      </c>
      <c r="B39" s="478">
        <f>SUM(B40:B46)</f>
        <v>7311</v>
      </c>
      <c r="C39" s="478">
        <f>SUM(C40:C46)</f>
        <v>9440</v>
      </c>
      <c r="D39" s="478">
        <f>SUM(D40:D46)</f>
        <v>7826</v>
      </c>
      <c r="E39" s="478">
        <f>SUM(E40:E46)</f>
        <v>59908</v>
      </c>
      <c r="F39" s="479" t="s">
        <v>63</v>
      </c>
      <c r="G39" s="488"/>
      <c r="H39" s="489"/>
      <c r="J39" s="490"/>
      <c r="K39" s="491"/>
      <c r="L39" s="491"/>
      <c r="M39" s="491"/>
      <c r="N39" s="493"/>
      <c r="S39" s="476"/>
    </row>
    <row r="40" spans="1:19" ht="18" customHeight="1">
      <c r="A40" s="499" t="s">
        <v>64</v>
      </c>
      <c r="B40" s="486">
        <v>2501</v>
      </c>
      <c r="C40" s="486">
        <v>2032</v>
      </c>
      <c r="D40" s="486">
        <v>1596</v>
      </c>
      <c r="E40" s="486">
        <v>12346</v>
      </c>
      <c r="F40" s="497" t="s">
        <v>65</v>
      </c>
      <c r="G40" s="480"/>
      <c r="H40" s="481"/>
      <c r="J40" s="482"/>
      <c r="K40" s="483"/>
      <c r="L40" s="483"/>
      <c r="M40" s="483"/>
      <c r="N40" s="484"/>
      <c r="S40" s="476"/>
    </row>
    <row r="41" spans="1:19" ht="18" customHeight="1">
      <c r="A41" s="499" t="s">
        <v>66</v>
      </c>
      <c r="B41" s="486">
        <v>1384</v>
      </c>
      <c r="C41" s="486">
        <v>185</v>
      </c>
      <c r="D41" s="486">
        <v>367</v>
      </c>
      <c r="E41" s="486">
        <v>5732</v>
      </c>
      <c r="F41" s="487" t="s">
        <v>67</v>
      </c>
      <c r="G41" s="488"/>
      <c r="H41" s="489"/>
      <c r="J41" s="490"/>
      <c r="K41" s="491"/>
      <c r="L41" s="491"/>
      <c r="M41" s="491"/>
      <c r="N41" s="493"/>
      <c r="S41" s="476"/>
    </row>
    <row r="42" spans="1:19" ht="18" customHeight="1">
      <c r="A42" s="499" t="s">
        <v>68</v>
      </c>
      <c r="B42" s="486">
        <v>214</v>
      </c>
      <c r="C42" s="486">
        <v>877</v>
      </c>
      <c r="D42" s="486">
        <v>935</v>
      </c>
      <c r="E42" s="486">
        <v>3684</v>
      </c>
      <c r="F42" s="487" t="s">
        <v>69</v>
      </c>
      <c r="G42" s="488"/>
      <c r="H42" s="489"/>
      <c r="J42" s="490"/>
      <c r="K42" s="491"/>
      <c r="L42" s="491"/>
      <c r="M42" s="491"/>
      <c r="N42" s="493"/>
      <c r="S42" s="476"/>
    </row>
    <row r="43" spans="1:19" ht="18" customHeight="1">
      <c r="A43" s="499" t="s">
        <v>70</v>
      </c>
      <c r="B43" s="486">
        <v>1274</v>
      </c>
      <c r="C43" s="486">
        <v>3397</v>
      </c>
      <c r="D43" s="486">
        <v>2405</v>
      </c>
      <c r="E43" s="486">
        <v>13481</v>
      </c>
      <c r="F43" s="487" t="s">
        <v>71</v>
      </c>
      <c r="G43" s="488"/>
      <c r="H43" s="489"/>
      <c r="J43" s="490"/>
      <c r="K43" s="491"/>
      <c r="L43" s="491"/>
      <c r="M43" s="491"/>
      <c r="N43" s="492"/>
      <c r="S43" s="476"/>
    </row>
    <row r="44" spans="1:19" ht="18" customHeight="1">
      <c r="A44" s="499" t="s">
        <v>72</v>
      </c>
      <c r="B44" s="486">
        <v>846</v>
      </c>
      <c r="C44" s="486">
        <v>1565</v>
      </c>
      <c r="D44" s="486">
        <v>565</v>
      </c>
      <c r="E44" s="486">
        <v>10560</v>
      </c>
      <c r="F44" s="497" t="s">
        <v>73</v>
      </c>
      <c r="G44" s="488"/>
      <c r="H44" s="489"/>
      <c r="J44" s="490"/>
      <c r="K44" s="491"/>
      <c r="L44" s="491"/>
      <c r="M44" s="491"/>
      <c r="N44" s="493"/>
      <c r="S44" s="316"/>
    </row>
    <row r="45" spans="1:19" ht="18" customHeight="1">
      <c r="A45" s="499" t="s">
        <v>74</v>
      </c>
      <c r="B45" s="486">
        <v>681</v>
      </c>
      <c r="C45" s="486">
        <v>144</v>
      </c>
      <c r="D45" s="486">
        <v>466</v>
      </c>
      <c r="E45" s="486">
        <v>6795</v>
      </c>
      <c r="F45" s="497" t="s">
        <v>75</v>
      </c>
      <c r="G45" s="488"/>
      <c r="H45" s="489"/>
      <c r="J45" s="490"/>
      <c r="K45" s="491"/>
      <c r="L45" s="491"/>
      <c r="M45" s="491"/>
      <c r="N45" s="493"/>
      <c r="S45" s="476"/>
    </row>
    <row r="46" spans="1:19" ht="18" customHeight="1">
      <c r="A46" s="499" t="s">
        <v>76</v>
      </c>
      <c r="B46" s="486">
        <v>411</v>
      </c>
      <c r="C46" s="486">
        <v>1240</v>
      </c>
      <c r="D46" s="486">
        <v>1492</v>
      </c>
      <c r="E46" s="486">
        <v>7310</v>
      </c>
      <c r="F46" s="487" t="s">
        <v>77</v>
      </c>
      <c r="G46" s="488"/>
      <c r="H46" s="489"/>
      <c r="J46" s="490"/>
      <c r="K46" s="491"/>
      <c r="L46" s="491"/>
      <c r="M46" s="491"/>
      <c r="N46" s="493"/>
      <c r="S46" s="476"/>
    </row>
    <row r="47" spans="1:19" ht="18" customHeight="1">
      <c r="A47" s="502" t="s">
        <v>78</v>
      </c>
      <c r="B47" s="478">
        <f>SUM(B48:B52)</f>
        <v>1877</v>
      </c>
      <c r="C47" s="478">
        <f>SUM(C48:C52)</f>
        <v>2222</v>
      </c>
      <c r="D47" s="478">
        <f>SUM(D48:D52)</f>
        <v>2881</v>
      </c>
      <c r="E47" s="478">
        <f>SUM(E48:E52)</f>
        <v>44256</v>
      </c>
      <c r="F47" s="479" t="s">
        <v>79</v>
      </c>
      <c r="G47" s="488"/>
      <c r="H47" s="489"/>
      <c r="J47" s="490"/>
      <c r="K47" s="491"/>
      <c r="L47" s="491"/>
      <c r="M47" s="491"/>
      <c r="N47" s="492"/>
      <c r="S47" s="476"/>
    </row>
    <row r="48" spans="1:19" ht="18" customHeight="1">
      <c r="A48" s="485" t="s">
        <v>80</v>
      </c>
      <c r="B48" s="486">
        <v>190</v>
      </c>
      <c r="C48" s="486">
        <v>569</v>
      </c>
      <c r="D48" s="486">
        <v>722</v>
      </c>
      <c r="E48" s="486">
        <v>13227</v>
      </c>
      <c r="F48" s="487" t="s">
        <v>81</v>
      </c>
      <c r="G48" s="488"/>
      <c r="H48" s="489"/>
      <c r="J48" s="490"/>
      <c r="K48" s="491"/>
      <c r="L48" s="491"/>
      <c r="M48" s="491"/>
      <c r="N48" s="492"/>
      <c r="S48" s="476"/>
    </row>
    <row r="49" spans="1:19" ht="18" customHeight="1">
      <c r="A49" s="499" t="s">
        <v>82</v>
      </c>
      <c r="B49" s="486">
        <v>665</v>
      </c>
      <c r="C49" s="486">
        <v>615</v>
      </c>
      <c r="D49" s="486">
        <v>639</v>
      </c>
      <c r="E49" s="486">
        <v>10457</v>
      </c>
      <c r="F49" s="487" t="s">
        <v>83</v>
      </c>
      <c r="G49" s="488"/>
      <c r="H49" s="489"/>
      <c r="J49" s="490"/>
      <c r="K49" s="491"/>
      <c r="L49" s="491"/>
      <c r="M49" s="491"/>
      <c r="N49" s="493"/>
      <c r="S49" s="476"/>
    </row>
    <row r="50" spans="1:19" ht="18" customHeight="1">
      <c r="A50" s="499" t="s">
        <v>84</v>
      </c>
      <c r="B50" s="486">
        <v>374</v>
      </c>
      <c r="C50" s="486">
        <v>427</v>
      </c>
      <c r="D50" s="486">
        <v>441</v>
      </c>
      <c r="E50" s="486">
        <v>8900</v>
      </c>
      <c r="F50" s="487" t="s">
        <v>85</v>
      </c>
      <c r="G50" s="480"/>
      <c r="H50" s="481"/>
      <c r="J50" s="482"/>
      <c r="K50" s="483"/>
      <c r="L50" s="483"/>
      <c r="M50" s="483"/>
      <c r="N50" s="484"/>
      <c r="S50" s="476"/>
    </row>
    <row r="51" spans="1:19" ht="18" customHeight="1">
      <c r="A51" s="499" t="s">
        <v>86</v>
      </c>
      <c r="B51" s="486">
        <v>350</v>
      </c>
      <c r="C51" s="486">
        <v>463</v>
      </c>
      <c r="D51" s="486">
        <v>697</v>
      </c>
      <c r="E51" s="486">
        <v>5157</v>
      </c>
      <c r="F51" s="487" t="s">
        <v>87</v>
      </c>
      <c r="G51" s="488"/>
      <c r="H51" s="489"/>
      <c r="J51" s="490"/>
      <c r="K51" s="491"/>
      <c r="L51" s="491"/>
      <c r="M51" s="491"/>
      <c r="N51" s="493"/>
      <c r="S51" s="476"/>
    </row>
    <row r="52" spans="1:19" ht="18" customHeight="1">
      <c r="A52" s="499" t="s">
        <v>88</v>
      </c>
      <c r="B52" s="486">
        <v>298</v>
      </c>
      <c r="C52" s="486">
        <v>148</v>
      </c>
      <c r="D52" s="486">
        <v>382</v>
      </c>
      <c r="E52" s="486">
        <v>6515</v>
      </c>
      <c r="F52" s="497" t="s">
        <v>89</v>
      </c>
      <c r="G52" s="488"/>
      <c r="H52" s="489"/>
      <c r="J52" s="490"/>
      <c r="K52" s="491"/>
      <c r="L52" s="491"/>
      <c r="M52" s="491"/>
      <c r="N52" s="493"/>
      <c r="S52" s="476"/>
    </row>
    <row r="53" spans="1:19" ht="12.75" customHeight="1">
      <c r="A53" s="329"/>
    </row>
    <row r="54" spans="1:19" ht="14.1" customHeight="1">
      <c r="A54" s="329"/>
      <c r="B54" s="314"/>
      <c r="C54" s="314"/>
      <c r="D54" s="314"/>
      <c r="E54" s="314"/>
    </row>
    <row r="55" spans="1:19" ht="12.75" customHeight="1">
      <c r="A55" s="329"/>
      <c r="B55" s="314"/>
      <c r="C55" s="314"/>
      <c r="D55" s="314"/>
      <c r="E55" s="314"/>
    </row>
    <row r="56" spans="1:19" ht="9" customHeight="1">
      <c r="A56" s="329"/>
    </row>
    <row r="57" spans="1:19" ht="12.75" customHeight="1">
      <c r="A57" s="329"/>
    </row>
    <row r="58" spans="1:19" ht="12.75" customHeight="1">
      <c r="A58" s="329"/>
    </row>
    <row r="59" spans="1:19" ht="12.75" customHeight="1">
      <c r="A59" s="940"/>
      <c r="B59" s="940"/>
      <c r="C59" s="940"/>
      <c r="D59" s="940"/>
      <c r="E59" s="940"/>
      <c r="F59" s="940"/>
    </row>
    <row r="60" spans="1:19" ht="12.75" customHeight="1">
      <c r="A60" s="329"/>
    </row>
    <row r="61" spans="1:19" ht="12.75" customHeight="1">
      <c r="A61" s="329"/>
    </row>
    <row r="62" spans="1:19" ht="22.5">
      <c r="A62" s="862" t="s">
        <v>2</v>
      </c>
      <c r="B62" s="883"/>
      <c r="C62" s="883"/>
      <c r="D62" s="883"/>
      <c r="E62" s="883"/>
      <c r="F62" s="864" t="s">
        <v>4</v>
      </c>
    </row>
    <row r="63" spans="1:19">
      <c r="B63" s="260"/>
    </row>
    <row r="64" spans="1:19" ht="18.75">
      <c r="A64" s="772" t="s">
        <v>1192</v>
      </c>
      <c r="B64" s="469"/>
      <c r="C64" s="470"/>
      <c r="E64" s="935" t="s">
        <v>1195</v>
      </c>
      <c r="F64" s="936"/>
    </row>
    <row r="65" spans="1:6" ht="20.25">
      <c r="A65" s="772" t="s">
        <v>1193</v>
      </c>
      <c r="D65" s="470"/>
      <c r="E65" s="937" t="s">
        <v>1196</v>
      </c>
      <c r="F65" s="938"/>
    </row>
    <row r="66" spans="1:6" ht="20.25">
      <c r="A66" s="772" t="s">
        <v>1198</v>
      </c>
      <c r="B66" s="260"/>
      <c r="D66" s="937" t="s">
        <v>1199</v>
      </c>
      <c r="E66" s="938"/>
      <c r="F66" s="938"/>
    </row>
    <row r="67" spans="1:6">
      <c r="B67" s="503"/>
      <c r="C67" s="340"/>
      <c r="D67" s="340"/>
      <c r="E67" s="504"/>
    </row>
    <row r="68" spans="1:6">
      <c r="A68" s="96" t="s">
        <v>352</v>
      </c>
      <c r="B68" s="85" t="s">
        <v>394</v>
      </c>
      <c r="C68" s="140" t="s">
        <v>395</v>
      </c>
      <c r="D68" s="85" t="s">
        <v>396</v>
      </c>
      <c r="E68" s="140" t="s">
        <v>397</v>
      </c>
      <c r="F68" s="151" t="s">
        <v>398</v>
      </c>
    </row>
    <row r="69" spans="1:6">
      <c r="A69" s="86"/>
      <c r="B69" s="318"/>
      <c r="C69" s="86"/>
      <c r="D69" s="85" t="s">
        <v>399</v>
      </c>
      <c r="E69" s="319"/>
      <c r="F69" s="85"/>
    </row>
    <row r="70" spans="1:6">
      <c r="A70" s="96"/>
      <c r="B70" s="85" t="s">
        <v>400</v>
      </c>
      <c r="C70" s="298" t="s">
        <v>401</v>
      </c>
      <c r="D70" s="298" t="s">
        <v>402</v>
      </c>
      <c r="E70" s="298" t="s">
        <v>403</v>
      </c>
      <c r="F70" s="86"/>
    </row>
    <row r="71" spans="1:6">
      <c r="A71" s="96"/>
      <c r="B71" s="86"/>
      <c r="C71" s="86"/>
      <c r="D71" s="86"/>
      <c r="E71" s="86"/>
      <c r="F71" s="86"/>
    </row>
    <row r="72" spans="1:6" ht="15.75">
      <c r="A72" s="501" t="s">
        <v>90</v>
      </c>
      <c r="B72" s="425">
        <f>SUM(B73:B88)</f>
        <v>11766</v>
      </c>
      <c r="C72" s="425">
        <f>SUM(C73:C88)</f>
        <v>16471</v>
      </c>
      <c r="D72" s="425">
        <f>SUM(D73:D88)</f>
        <v>12953</v>
      </c>
      <c r="E72" s="425">
        <f>SUM(E73:E88)</f>
        <v>108181</v>
      </c>
      <c r="F72" s="505" t="s">
        <v>91</v>
      </c>
    </row>
    <row r="73" spans="1:6">
      <c r="A73" s="383" t="s">
        <v>92</v>
      </c>
      <c r="B73" s="506">
        <v>386</v>
      </c>
      <c r="C73" s="506">
        <v>263</v>
      </c>
      <c r="D73" s="506">
        <v>493</v>
      </c>
      <c r="E73" s="506">
        <v>4430</v>
      </c>
      <c r="F73" s="384" t="s">
        <v>93</v>
      </c>
    </row>
    <row r="74" spans="1:6">
      <c r="A74" s="383" t="s">
        <v>94</v>
      </c>
      <c r="B74" s="506">
        <v>1236</v>
      </c>
      <c r="C74" s="506">
        <v>545</v>
      </c>
      <c r="D74" s="506">
        <v>519</v>
      </c>
      <c r="E74" s="506">
        <v>10048</v>
      </c>
      <c r="F74" s="384" t="s">
        <v>95</v>
      </c>
    </row>
    <row r="75" spans="1:6" ht="15">
      <c r="A75" s="383" t="s">
        <v>349</v>
      </c>
      <c r="B75" s="506">
        <v>133</v>
      </c>
      <c r="C75" s="506">
        <v>988</v>
      </c>
      <c r="D75" s="506">
        <v>698</v>
      </c>
      <c r="E75" s="506">
        <v>3399</v>
      </c>
      <c r="F75" s="334" t="s">
        <v>350</v>
      </c>
    </row>
    <row r="76" spans="1:6">
      <c r="A76" s="383" t="s">
        <v>355</v>
      </c>
      <c r="B76" s="506">
        <v>196</v>
      </c>
      <c r="C76" s="506">
        <v>871</v>
      </c>
      <c r="D76" s="506">
        <v>270</v>
      </c>
      <c r="E76" s="506">
        <v>2096</v>
      </c>
      <c r="F76" s="384" t="s">
        <v>356</v>
      </c>
    </row>
    <row r="77" spans="1:6">
      <c r="A77" s="383" t="s">
        <v>357</v>
      </c>
      <c r="B77" s="506">
        <v>278</v>
      </c>
      <c r="C77" s="506">
        <v>1754</v>
      </c>
      <c r="D77" s="506">
        <v>470</v>
      </c>
      <c r="E77" s="506">
        <v>2935</v>
      </c>
      <c r="F77" s="384" t="s">
        <v>358</v>
      </c>
    </row>
    <row r="78" spans="1:6">
      <c r="A78" s="383" t="s">
        <v>359</v>
      </c>
      <c r="B78" s="506">
        <v>440</v>
      </c>
      <c r="C78" s="506">
        <v>1303</v>
      </c>
      <c r="D78" s="506">
        <v>438</v>
      </c>
      <c r="E78" s="506">
        <v>4332</v>
      </c>
      <c r="F78" s="384" t="s">
        <v>360</v>
      </c>
    </row>
    <row r="79" spans="1:6">
      <c r="A79" s="383" t="s">
        <v>361</v>
      </c>
      <c r="B79" s="506">
        <v>282</v>
      </c>
      <c r="C79" s="506">
        <v>1149</v>
      </c>
      <c r="D79" s="506">
        <v>649</v>
      </c>
      <c r="E79" s="506">
        <v>4267</v>
      </c>
      <c r="F79" s="384" t="s">
        <v>362</v>
      </c>
    </row>
    <row r="80" spans="1:6">
      <c r="A80" s="383" t="s">
        <v>363</v>
      </c>
      <c r="B80" s="506">
        <v>751</v>
      </c>
      <c r="C80" s="506">
        <v>2302</v>
      </c>
      <c r="D80" s="506">
        <v>725</v>
      </c>
      <c r="E80" s="506">
        <v>7369</v>
      </c>
      <c r="F80" s="384" t="s">
        <v>364</v>
      </c>
    </row>
    <row r="81" spans="1:6">
      <c r="A81" s="383" t="s">
        <v>365</v>
      </c>
      <c r="B81" s="506">
        <v>198</v>
      </c>
      <c r="C81" s="506">
        <v>1303</v>
      </c>
      <c r="D81" s="506">
        <v>1040</v>
      </c>
      <c r="E81" s="506">
        <v>5990</v>
      </c>
      <c r="F81" s="384" t="s">
        <v>366</v>
      </c>
    </row>
    <row r="82" spans="1:6">
      <c r="A82" s="383" t="s">
        <v>367</v>
      </c>
      <c r="B82" s="506">
        <v>482</v>
      </c>
      <c r="C82" s="506">
        <v>1715</v>
      </c>
      <c r="D82" s="506">
        <v>1759</v>
      </c>
      <c r="E82" s="506">
        <v>7804</v>
      </c>
      <c r="F82" s="384" t="s">
        <v>368</v>
      </c>
    </row>
    <row r="83" spans="1:6">
      <c r="A83" s="383" t="s">
        <v>98</v>
      </c>
      <c r="B83" s="506">
        <v>1671</v>
      </c>
      <c r="C83" s="506">
        <v>1369</v>
      </c>
      <c r="D83" s="506">
        <v>2626</v>
      </c>
      <c r="E83" s="506">
        <v>12837</v>
      </c>
      <c r="F83" s="384" t="s">
        <v>99</v>
      </c>
    </row>
    <row r="84" spans="1:6">
      <c r="A84" s="383" t="s">
        <v>100</v>
      </c>
      <c r="B84" s="506">
        <v>537</v>
      </c>
      <c r="C84" s="506">
        <v>702</v>
      </c>
      <c r="D84" s="506">
        <v>243</v>
      </c>
      <c r="E84" s="506">
        <v>2851</v>
      </c>
      <c r="F84" s="384" t="s">
        <v>101</v>
      </c>
    </row>
    <row r="85" spans="1:6">
      <c r="A85" s="383" t="s">
        <v>102</v>
      </c>
      <c r="B85" s="506">
        <v>304</v>
      </c>
      <c r="C85" s="506">
        <v>506</v>
      </c>
      <c r="D85" s="506">
        <v>535</v>
      </c>
      <c r="E85" s="506">
        <v>4621</v>
      </c>
      <c r="F85" s="384" t="s">
        <v>103</v>
      </c>
    </row>
    <row r="86" spans="1:6">
      <c r="A86" s="383" t="s">
        <v>104</v>
      </c>
      <c r="B86" s="506">
        <v>503</v>
      </c>
      <c r="C86" s="506">
        <v>415</v>
      </c>
      <c r="D86" s="506">
        <v>1480</v>
      </c>
      <c r="E86" s="506">
        <v>10330</v>
      </c>
      <c r="F86" s="384" t="s">
        <v>105</v>
      </c>
    </row>
    <row r="87" spans="1:6">
      <c r="A87" s="383" t="s">
        <v>106</v>
      </c>
      <c r="B87" s="506">
        <v>3694</v>
      </c>
      <c r="C87" s="506">
        <v>337</v>
      </c>
      <c r="D87" s="506">
        <v>521</v>
      </c>
      <c r="E87" s="506">
        <v>11387</v>
      </c>
      <c r="F87" s="384" t="s">
        <v>107</v>
      </c>
    </row>
    <row r="88" spans="1:6">
      <c r="A88" s="383" t="s">
        <v>108</v>
      </c>
      <c r="B88" s="506">
        <v>675</v>
      </c>
      <c r="C88" s="506">
        <v>949</v>
      </c>
      <c r="D88" s="506">
        <v>487</v>
      </c>
      <c r="E88" s="506">
        <v>13485</v>
      </c>
      <c r="F88" s="384" t="s">
        <v>109</v>
      </c>
    </row>
    <row r="89" spans="1:6" ht="14.25">
      <c r="A89" s="502" t="s">
        <v>110</v>
      </c>
      <c r="B89" s="425">
        <f>SUM(B90:B97)</f>
        <v>14512</v>
      </c>
      <c r="C89" s="425">
        <f>SUM(C90:C97)</f>
        <v>6052</v>
      </c>
      <c r="D89" s="425">
        <f>SUM(D90:D97)</f>
        <v>6801</v>
      </c>
      <c r="E89" s="425">
        <f>SUM(E90:E97)</f>
        <v>81141</v>
      </c>
      <c r="F89" s="507" t="s">
        <v>111</v>
      </c>
    </row>
    <row r="90" spans="1:6">
      <c r="A90" s="332" t="s">
        <v>112</v>
      </c>
      <c r="B90" s="506">
        <v>1971</v>
      </c>
      <c r="C90" s="506">
        <v>686</v>
      </c>
      <c r="D90" s="506">
        <v>459</v>
      </c>
      <c r="E90" s="506">
        <v>12297</v>
      </c>
      <c r="F90" s="508" t="s">
        <v>113</v>
      </c>
    </row>
    <row r="91" spans="1:6">
      <c r="A91" s="332" t="s">
        <v>114</v>
      </c>
      <c r="B91" s="506">
        <v>1550</v>
      </c>
      <c r="C91" s="506">
        <v>171</v>
      </c>
      <c r="D91" s="506">
        <v>547</v>
      </c>
      <c r="E91" s="506">
        <v>9200</v>
      </c>
      <c r="F91" s="508" t="s">
        <v>115</v>
      </c>
    </row>
    <row r="92" spans="1:6">
      <c r="A92" s="332" t="s">
        <v>116</v>
      </c>
      <c r="B92" s="506">
        <v>2393</v>
      </c>
      <c r="C92" s="506">
        <v>903</v>
      </c>
      <c r="D92" s="506">
        <v>710</v>
      </c>
      <c r="E92" s="506">
        <v>11913</v>
      </c>
      <c r="F92" s="508" t="s">
        <v>117</v>
      </c>
    </row>
    <row r="93" spans="1:6">
      <c r="A93" s="332" t="s">
        <v>118</v>
      </c>
      <c r="B93" s="506">
        <v>1158</v>
      </c>
      <c r="C93" s="506">
        <v>501</v>
      </c>
      <c r="D93" s="506">
        <v>544</v>
      </c>
      <c r="E93" s="506">
        <v>6461</v>
      </c>
      <c r="F93" s="508" t="s">
        <v>119</v>
      </c>
    </row>
    <row r="94" spans="1:6">
      <c r="A94" s="332" t="s">
        <v>120</v>
      </c>
      <c r="B94" s="506">
        <v>3315</v>
      </c>
      <c r="C94" s="506">
        <v>2086</v>
      </c>
      <c r="D94" s="506">
        <v>2841</v>
      </c>
      <c r="E94" s="506">
        <v>15860</v>
      </c>
      <c r="F94" s="508" t="s">
        <v>121</v>
      </c>
    </row>
    <row r="95" spans="1:6">
      <c r="A95" s="332" t="s">
        <v>122</v>
      </c>
      <c r="B95" s="506">
        <v>1726</v>
      </c>
      <c r="C95" s="506">
        <v>551</v>
      </c>
      <c r="D95" s="506">
        <v>341</v>
      </c>
      <c r="E95" s="506">
        <v>6347</v>
      </c>
      <c r="F95" s="508" t="s">
        <v>123</v>
      </c>
    </row>
    <row r="96" spans="1:6">
      <c r="A96" s="332" t="s">
        <v>124</v>
      </c>
      <c r="B96" s="506">
        <v>1516</v>
      </c>
      <c r="C96" s="506">
        <v>868</v>
      </c>
      <c r="D96" s="506">
        <v>1124</v>
      </c>
      <c r="E96" s="506">
        <v>11777</v>
      </c>
      <c r="F96" s="508" t="s">
        <v>1094</v>
      </c>
    </row>
    <row r="97" spans="1:6">
      <c r="A97" s="332" t="s">
        <v>126</v>
      </c>
      <c r="B97" s="506">
        <v>883</v>
      </c>
      <c r="C97" s="506">
        <v>286</v>
      </c>
      <c r="D97" s="506">
        <v>235</v>
      </c>
      <c r="E97" s="506">
        <v>7286</v>
      </c>
      <c r="F97" s="508" t="s">
        <v>127</v>
      </c>
    </row>
    <row r="98" spans="1:6" ht="15.75">
      <c r="A98" s="502" t="s">
        <v>128</v>
      </c>
      <c r="B98" s="425">
        <f>SUM(B99:B103)</f>
        <v>413</v>
      </c>
      <c r="C98" s="425">
        <f>SUM(C99:C103)</f>
        <v>2797</v>
      </c>
      <c r="D98" s="425">
        <f>SUM(D99:D103)</f>
        <v>3043</v>
      </c>
      <c r="E98" s="425">
        <f>SUM(E99:E103)</f>
        <v>28880</v>
      </c>
      <c r="F98" s="505" t="s">
        <v>129</v>
      </c>
    </row>
    <row r="99" spans="1:6">
      <c r="A99" s="332" t="s">
        <v>130</v>
      </c>
      <c r="B99" s="506">
        <v>80</v>
      </c>
      <c r="C99" s="506">
        <v>1466</v>
      </c>
      <c r="D99" s="506">
        <v>667</v>
      </c>
      <c r="E99" s="506">
        <v>6510</v>
      </c>
      <c r="F99" s="508" t="s">
        <v>131</v>
      </c>
    </row>
    <row r="100" spans="1:6">
      <c r="A100" s="332" t="s">
        <v>132</v>
      </c>
      <c r="B100" s="506">
        <v>104</v>
      </c>
      <c r="C100" s="506">
        <v>201</v>
      </c>
      <c r="D100" s="506">
        <v>1056</v>
      </c>
      <c r="E100" s="506">
        <v>6579</v>
      </c>
      <c r="F100" s="508" t="s">
        <v>133</v>
      </c>
    </row>
    <row r="101" spans="1:6">
      <c r="A101" s="332" t="s">
        <v>134</v>
      </c>
      <c r="B101" s="506">
        <v>113</v>
      </c>
      <c r="C101" s="506">
        <v>820</v>
      </c>
      <c r="D101" s="506">
        <v>377</v>
      </c>
      <c r="E101" s="506">
        <v>6157</v>
      </c>
      <c r="F101" s="508" t="s">
        <v>135</v>
      </c>
    </row>
    <row r="102" spans="1:6">
      <c r="A102" s="332" t="s">
        <v>136</v>
      </c>
      <c r="B102" s="506">
        <v>47</v>
      </c>
      <c r="C102" s="506">
        <v>163</v>
      </c>
      <c r="D102" s="506">
        <v>449</v>
      </c>
      <c r="E102" s="506">
        <v>4682</v>
      </c>
      <c r="F102" s="508" t="s">
        <v>137</v>
      </c>
    </row>
    <row r="103" spans="1:6">
      <c r="A103" s="332" t="s">
        <v>138</v>
      </c>
      <c r="B103" s="506">
        <v>69</v>
      </c>
      <c r="C103" s="506">
        <v>147</v>
      </c>
      <c r="D103" s="506">
        <v>494</v>
      </c>
      <c r="E103" s="506">
        <v>4952</v>
      </c>
      <c r="F103" s="508" t="s">
        <v>139</v>
      </c>
    </row>
    <row r="104" spans="1:6" ht="14.25">
      <c r="A104" s="502" t="s">
        <v>140</v>
      </c>
      <c r="B104" s="425">
        <f>SUM(B105:B110)</f>
        <v>4028</v>
      </c>
      <c r="C104" s="425">
        <f>SUM(C105:C110)</f>
        <v>3847</v>
      </c>
      <c r="D104" s="425">
        <f>SUM(D105:D110)</f>
        <v>4532</v>
      </c>
      <c r="E104" s="425">
        <f>SUM(E105:E110)</f>
        <v>38450</v>
      </c>
      <c r="F104" s="507" t="s">
        <v>141</v>
      </c>
    </row>
    <row r="105" spans="1:6">
      <c r="A105" s="332" t="s">
        <v>142</v>
      </c>
      <c r="B105" s="506">
        <v>684</v>
      </c>
      <c r="C105" s="506">
        <v>1099</v>
      </c>
      <c r="D105" s="506">
        <v>789</v>
      </c>
      <c r="E105" s="506">
        <v>7490</v>
      </c>
      <c r="F105" s="508" t="s">
        <v>143</v>
      </c>
    </row>
    <row r="106" spans="1:6">
      <c r="A106" s="332" t="s">
        <v>144</v>
      </c>
      <c r="B106" s="506">
        <v>893</v>
      </c>
      <c r="C106" s="506">
        <v>396</v>
      </c>
      <c r="D106" s="506">
        <v>734</v>
      </c>
      <c r="E106" s="506">
        <v>7253</v>
      </c>
      <c r="F106" s="508" t="s">
        <v>145</v>
      </c>
    </row>
    <row r="107" spans="1:6">
      <c r="A107" s="332" t="s">
        <v>146</v>
      </c>
      <c r="B107" s="506">
        <v>1240</v>
      </c>
      <c r="C107" s="506">
        <v>687</v>
      </c>
      <c r="D107" s="506">
        <v>687</v>
      </c>
      <c r="E107" s="506">
        <v>5606</v>
      </c>
      <c r="F107" s="508" t="s">
        <v>1095</v>
      </c>
    </row>
    <row r="108" spans="1:6">
      <c r="A108" s="332" t="s">
        <v>148</v>
      </c>
      <c r="B108" s="506">
        <v>1107</v>
      </c>
      <c r="C108" s="506">
        <v>986</v>
      </c>
      <c r="D108" s="506">
        <v>1769</v>
      </c>
      <c r="E108" s="506">
        <v>13251</v>
      </c>
      <c r="F108" s="508" t="s">
        <v>149</v>
      </c>
    </row>
    <row r="109" spans="1:6">
      <c r="A109" s="332" t="s">
        <v>150</v>
      </c>
      <c r="B109" s="506">
        <v>35</v>
      </c>
      <c r="C109" s="506">
        <v>177</v>
      </c>
      <c r="D109" s="506">
        <v>252</v>
      </c>
      <c r="E109" s="506">
        <v>2289</v>
      </c>
      <c r="F109" s="508" t="s">
        <v>151</v>
      </c>
    </row>
    <row r="110" spans="1:6">
      <c r="A110" s="332" t="s">
        <v>152</v>
      </c>
      <c r="B110" s="506">
        <v>69</v>
      </c>
      <c r="C110" s="506">
        <v>502</v>
      </c>
      <c r="D110" s="506">
        <v>301</v>
      </c>
      <c r="E110" s="506">
        <v>2561</v>
      </c>
      <c r="F110" s="508" t="s">
        <v>153</v>
      </c>
    </row>
    <row r="111" spans="1:6" ht="14.25">
      <c r="A111" s="477" t="s">
        <v>154</v>
      </c>
      <c r="B111" s="425">
        <f>SUM(B112:B115)</f>
        <v>439</v>
      </c>
      <c r="C111" s="425">
        <f>SUM(C112:C115)</f>
        <v>557</v>
      </c>
      <c r="D111" s="425">
        <f>SUM(D112:D115)</f>
        <v>1228</v>
      </c>
      <c r="E111" s="425">
        <f>SUM(E112:E115)</f>
        <v>6814</v>
      </c>
      <c r="F111" s="507" t="s">
        <v>155</v>
      </c>
    </row>
    <row r="112" spans="1:6">
      <c r="A112" s="332" t="s">
        <v>156</v>
      </c>
      <c r="B112" s="506">
        <v>13</v>
      </c>
      <c r="C112" s="506">
        <v>3</v>
      </c>
      <c r="D112" s="506">
        <v>33</v>
      </c>
      <c r="E112" s="506">
        <v>314</v>
      </c>
      <c r="F112" s="508" t="s">
        <v>157</v>
      </c>
    </row>
    <row r="113" spans="1:6">
      <c r="A113" s="332" t="s">
        <v>158</v>
      </c>
      <c r="B113" s="506">
        <v>218</v>
      </c>
      <c r="C113" s="506">
        <v>328</v>
      </c>
      <c r="D113" s="506">
        <v>850</v>
      </c>
      <c r="E113" s="506">
        <v>3448</v>
      </c>
      <c r="F113" s="508" t="s">
        <v>159</v>
      </c>
    </row>
    <row r="114" spans="1:6">
      <c r="A114" s="332" t="s">
        <v>160</v>
      </c>
      <c r="B114" s="506">
        <v>63</v>
      </c>
      <c r="C114" s="506">
        <v>86</v>
      </c>
      <c r="D114" s="506">
        <v>251</v>
      </c>
      <c r="E114" s="506">
        <v>1891</v>
      </c>
      <c r="F114" s="508" t="s">
        <v>161</v>
      </c>
    </row>
    <row r="115" spans="1:6">
      <c r="A115" s="332" t="s">
        <v>162</v>
      </c>
      <c r="B115" s="506">
        <v>145</v>
      </c>
      <c r="C115" s="506">
        <v>140</v>
      </c>
      <c r="D115" s="506">
        <v>94</v>
      </c>
      <c r="E115" s="506">
        <v>1161</v>
      </c>
      <c r="F115" s="508" t="s">
        <v>163</v>
      </c>
    </row>
    <row r="116" spans="1:6" ht="14.25">
      <c r="A116" s="501" t="s">
        <v>164</v>
      </c>
      <c r="B116" s="425">
        <f>SUM(B117:B120)</f>
        <v>257</v>
      </c>
      <c r="C116" s="425">
        <f>SUM(C117:C120)</f>
        <v>319</v>
      </c>
      <c r="D116" s="425">
        <f>SUM(D117:D120)</f>
        <v>884</v>
      </c>
      <c r="E116" s="425">
        <f>SUM(E117:E120)</f>
        <v>4721</v>
      </c>
      <c r="F116" s="507" t="s">
        <v>165</v>
      </c>
    </row>
    <row r="117" spans="1:6">
      <c r="A117" s="332" t="s">
        <v>166</v>
      </c>
      <c r="B117" s="506">
        <v>45</v>
      </c>
      <c r="C117" s="506">
        <v>1</v>
      </c>
      <c r="D117" s="506">
        <v>44</v>
      </c>
      <c r="E117" s="506">
        <v>567</v>
      </c>
      <c r="F117" s="508" t="s">
        <v>167</v>
      </c>
    </row>
    <row r="118" spans="1:6">
      <c r="A118" s="332" t="s">
        <v>168</v>
      </c>
      <c r="B118" s="506">
        <v>21</v>
      </c>
      <c r="C118" s="506">
        <v>90</v>
      </c>
      <c r="D118" s="506">
        <v>63</v>
      </c>
      <c r="E118" s="506">
        <v>799</v>
      </c>
      <c r="F118" s="508" t="s">
        <v>169</v>
      </c>
    </row>
    <row r="119" spans="1:6">
      <c r="A119" s="332" t="s">
        <v>170</v>
      </c>
      <c r="B119" s="506">
        <v>177</v>
      </c>
      <c r="C119" s="506">
        <v>228</v>
      </c>
      <c r="D119" s="506">
        <v>715</v>
      </c>
      <c r="E119" s="506">
        <v>3111</v>
      </c>
      <c r="F119" s="508" t="s">
        <v>171</v>
      </c>
    </row>
    <row r="120" spans="1:6">
      <c r="A120" s="332" t="s">
        <v>172</v>
      </c>
      <c r="B120" s="506">
        <v>14</v>
      </c>
      <c r="C120" s="506">
        <v>0</v>
      </c>
      <c r="D120" s="506">
        <v>62</v>
      </c>
      <c r="E120" s="506">
        <v>244</v>
      </c>
      <c r="F120" s="508" t="s">
        <v>173</v>
      </c>
    </row>
    <row r="121" spans="1:6" ht="14.25">
      <c r="A121" s="477" t="s">
        <v>174</v>
      </c>
      <c r="B121" s="509">
        <f>SUM(B122:B123)</f>
        <v>127</v>
      </c>
      <c r="C121" s="509">
        <f>SUM(C122:C123)</f>
        <v>0</v>
      </c>
      <c r="D121" s="509">
        <f>SUM(D122:D123)</f>
        <v>198</v>
      </c>
      <c r="E121" s="509">
        <f>SUM(E122:E123)</f>
        <v>2466</v>
      </c>
      <c r="F121" s="507" t="s">
        <v>175</v>
      </c>
    </row>
    <row r="122" spans="1:6" ht="15">
      <c r="A122" s="301" t="s">
        <v>176</v>
      </c>
      <c r="B122" s="506">
        <v>0</v>
      </c>
      <c r="C122" s="506">
        <v>0</v>
      </c>
      <c r="D122" s="506">
        <v>16</v>
      </c>
      <c r="E122" s="506">
        <v>111</v>
      </c>
      <c r="F122" s="131" t="s">
        <v>369</v>
      </c>
    </row>
    <row r="123" spans="1:6">
      <c r="A123" s="485" t="s">
        <v>178</v>
      </c>
      <c r="B123" s="506">
        <v>127</v>
      </c>
      <c r="C123" s="506">
        <v>0</v>
      </c>
      <c r="D123" s="506">
        <v>182</v>
      </c>
      <c r="E123" s="506">
        <v>2355</v>
      </c>
      <c r="F123" s="508" t="s">
        <v>179</v>
      </c>
    </row>
    <row r="124" spans="1:6" ht="15.75">
      <c r="A124" s="477" t="s">
        <v>351</v>
      </c>
      <c r="B124" s="510">
        <f>B121+B116+B111+B104+B98+B89+B72+'15'!B11+'15'!B20+'15'!B29+'15'!B39+'15'!B47</f>
        <v>51610</v>
      </c>
      <c r="C124" s="510">
        <f>C121+C116+C111+C104+C98+C89+C72+'15'!C11+'15'!C20+'15'!C29+'15'!C39+'15'!C47</f>
        <v>64795</v>
      </c>
      <c r="D124" s="510">
        <f>D121+D116+D111+D104+D98+D89+D72+'15'!D11+'15'!D20+'15'!D29+'15'!D39+'15'!D47</f>
        <v>63646</v>
      </c>
      <c r="E124" s="510">
        <f>E121+E116+E111+E104+E98+E89+E72+'15'!E11+'15'!E20+'15'!E29+'15'!E39+'15'!E47</f>
        <v>526906</v>
      </c>
      <c r="F124" s="505" t="s">
        <v>181</v>
      </c>
    </row>
    <row r="125" spans="1:6" ht="58.5" customHeight="1">
      <c r="A125" s="86"/>
      <c r="B125" s="86"/>
      <c r="C125" s="86"/>
      <c r="D125" s="86"/>
      <c r="E125" s="86"/>
      <c r="F125" s="86"/>
    </row>
    <row r="126" spans="1:6" ht="18.75">
      <c r="A126" s="309" t="s">
        <v>404</v>
      </c>
      <c r="B126" s="511"/>
      <c r="C126" s="512"/>
      <c r="D126" s="86"/>
      <c r="E126" s="512"/>
      <c r="F126" s="152" t="s">
        <v>405</v>
      </c>
    </row>
    <row r="127" spans="1:6">
      <c r="A127" s="309" t="s">
        <v>406</v>
      </c>
      <c r="B127" s="86"/>
      <c r="C127" s="86"/>
      <c r="D127" s="86"/>
      <c r="E127" s="86"/>
      <c r="F127" s="513"/>
    </row>
    <row r="128" spans="1:6">
      <c r="A128" s="309" t="s">
        <v>186</v>
      </c>
      <c r="B128" s="310"/>
      <c r="C128" s="310"/>
      <c r="D128" s="310"/>
      <c r="E128" s="140"/>
      <c r="F128" s="152" t="s">
        <v>346</v>
      </c>
    </row>
    <row r="129" spans="2:6" ht="15">
      <c r="B129" s="260"/>
      <c r="F129" s="493"/>
    </row>
    <row r="130" spans="2:6" ht="15">
      <c r="B130" s="260"/>
      <c r="F130" s="493"/>
    </row>
  </sheetData>
  <mergeCells count="8">
    <mergeCell ref="E64:F64"/>
    <mergeCell ref="E65:F65"/>
    <mergeCell ref="D66:F66"/>
    <mergeCell ref="E3:F3"/>
    <mergeCell ref="E4:F4"/>
    <mergeCell ref="D5:F5"/>
    <mergeCell ref="B6:E6"/>
    <mergeCell ref="A59:F59"/>
  </mergeCells>
  <printOptions gridLinesSet="0"/>
  <pageMargins left="0.83572916666666663" right="0.26624999999999999" top="0.59055118110236227" bottom="0.59055118110236227" header="0.51181102362204722" footer="0.51181102362204722"/>
  <pageSetup paperSize="9" scale="75" orientation="portrait" r:id="rId1"/>
  <headerFooter alignWithMargins="0"/>
  <rowBreaks count="1" manualBreakCount="1">
    <brk id="61" max="16383" man="1"/>
  </rowBreaks>
  <colBreaks count="1" manualBreakCount="1">
    <brk id="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syncVertical="1" syncRef="A115" transitionEvaluation="1">
    <tabColor rgb="FF00B050"/>
  </sheetPr>
  <dimension ref="A1:S132"/>
  <sheetViews>
    <sheetView showGridLines="0" view="pageLayout" topLeftCell="A115" zoomScaleNormal="100" zoomScaleSheetLayoutView="70" workbookViewId="0">
      <selection activeCell="D24" sqref="D24"/>
    </sheetView>
  </sheetViews>
  <sheetFormatPr baseColWidth="10" defaultColWidth="11" defaultRowHeight="12.75"/>
  <cols>
    <col min="1" max="1" width="36" style="260" customWidth="1"/>
    <col min="2" max="5" width="11.140625" style="260" customWidth="1"/>
    <col min="6" max="7" width="37.140625" style="260" customWidth="1"/>
    <col min="8" max="13" width="11" style="260" customWidth="1"/>
    <col min="14" max="14" width="29.28515625" style="260" customWidth="1"/>
    <col min="15" max="16" width="33.85546875" style="260" customWidth="1"/>
    <col min="17" max="18" width="11" style="260" customWidth="1"/>
    <col min="19" max="19" width="23.42578125" style="260" customWidth="1"/>
    <col min="20" max="247" width="11" style="260" customWidth="1"/>
    <col min="248" max="256" width="11" style="260"/>
    <col min="257" max="257" width="39.42578125" style="260" customWidth="1"/>
    <col min="258" max="261" width="12.140625" style="260" customWidth="1"/>
    <col min="262" max="262" width="41.85546875" style="260" customWidth="1"/>
    <col min="263" max="263" width="5.28515625" style="260" customWidth="1"/>
    <col min="264" max="269" width="11" style="260" customWidth="1"/>
    <col min="270" max="270" width="29.28515625" style="260" customWidth="1"/>
    <col min="271" max="272" width="33.85546875" style="260" customWidth="1"/>
    <col min="273" max="274" width="11" style="260" customWidth="1"/>
    <col min="275" max="275" width="23.42578125" style="260" customWidth="1"/>
    <col min="276" max="503" width="11" style="260" customWidth="1"/>
    <col min="504" max="512" width="11" style="260"/>
    <col min="513" max="513" width="39.42578125" style="260" customWidth="1"/>
    <col min="514" max="517" width="12.140625" style="260" customWidth="1"/>
    <col min="518" max="518" width="41.85546875" style="260" customWidth="1"/>
    <col min="519" max="519" width="5.28515625" style="260" customWidth="1"/>
    <col min="520" max="525" width="11" style="260" customWidth="1"/>
    <col min="526" max="526" width="29.28515625" style="260" customWidth="1"/>
    <col min="527" max="528" width="33.85546875" style="260" customWidth="1"/>
    <col min="529" max="530" width="11" style="260" customWidth="1"/>
    <col min="531" max="531" width="23.42578125" style="260" customWidth="1"/>
    <col min="532" max="759" width="11" style="260" customWidth="1"/>
    <col min="760" max="768" width="11" style="260"/>
    <col min="769" max="769" width="39.42578125" style="260" customWidth="1"/>
    <col min="770" max="773" width="12.140625" style="260" customWidth="1"/>
    <col min="774" max="774" width="41.85546875" style="260" customWidth="1"/>
    <col min="775" max="775" width="5.28515625" style="260" customWidth="1"/>
    <col min="776" max="781" width="11" style="260" customWidth="1"/>
    <col min="782" max="782" width="29.28515625" style="260" customWidth="1"/>
    <col min="783" max="784" width="33.85546875" style="260" customWidth="1"/>
    <col min="785" max="786" width="11" style="260" customWidth="1"/>
    <col min="787" max="787" width="23.42578125" style="260" customWidth="1"/>
    <col min="788" max="1015" width="11" style="260" customWidth="1"/>
    <col min="1016" max="1024" width="11" style="260"/>
    <col min="1025" max="1025" width="39.42578125" style="260" customWidth="1"/>
    <col min="1026" max="1029" width="12.140625" style="260" customWidth="1"/>
    <col min="1030" max="1030" width="41.85546875" style="260" customWidth="1"/>
    <col min="1031" max="1031" width="5.28515625" style="260" customWidth="1"/>
    <col min="1032" max="1037" width="11" style="260" customWidth="1"/>
    <col min="1038" max="1038" width="29.28515625" style="260" customWidth="1"/>
    <col min="1039" max="1040" width="33.85546875" style="260" customWidth="1"/>
    <col min="1041" max="1042" width="11" style="260" customWidth="1"/>
    <col min="1043" max="1043" width="23.42578125" style="260" customWidth="1"/>
    <col min="1044" max="1271" width="11" style="260" customWidth="1"/>
    <col min="1272" max="1280" width="11" style="260"/>
    <col min="1281" max="1281" width="39.42578125" style="260" customWidth="1"/>
    <col min="1282" max="1285" width="12.140625" style="260" customWidth="1"/>
    <col min="1286" max="1286" width="41.85546875" style="260" customWidth="1"/>
    <col min="1287" max="1287" width="5.28515625" style="260" customWidth="1"/>
    <col min="1288" max="1293" width="11" style="260" customWidth="1"/>
    <col min="1294" max="1294" width="29.28515625" style="260" customWidth="1"/>
    <col min="1295" max="1296" width="33.85546875" style="260" customWidth="1"/>
    <col min="1297" max="1298" width="11" style="260" customWidth="1"/>
    <col min="1299" max="1299" width="23.42578125" style="260" customWidth="1"/>
    <col min="1300" max="1527" width="11" style="260" customWidth="1"/>
    <col min="1528" max="1536" width="11" style="260"/>
    <col min="1537" max="1537" width="39.42578125" style="260" customWidth="1"/>
    <col min="1538" max="1541" width="12.140625" style="260" customWidth="1"/>
    <col min="1542" max="1542" width="41.85546875" style="260" customWidth="1"/>
    <col min="1543" max="1543" width="5.28515625" style="260" customWidth="1"/>
    <col min="1544" max="1549" width="11" style="260" customWidth="1"/>
    <col min="1550" max="1550" width="29.28515625" style="260" customWidth="1"/>
    <col min="1551" max="1552" width="33.85546875" style="260" customWidth="1"/>
    <col min="1553" max="1554" width="11" style="260" customWidth="1"/>
    <col min="1555" max="1555" width="23.42578125" style="260" customWidth="1"/>
    <col min="1556" max="1783" width="11" style="260" customWidth="1"/>
    <col min="1784" max="1792" width="11" style="260"/>
    <col min="1793" max="1793" width="39.42578125" style="260" customWidth="1"/>
    <col min="1794" max="1797" width="12.140625" style="260" customWidth="1"/>
    <col min="1798" max="1798" width="41.85546875" style="260" customWidth="1"/>
    <col min="1799" max="1799" width="5.28515625" style="260" customWidth="1"/>
    <col min="1800" max="1805" width="11" style="260" customWidth="1"/>
    <col min="1806" max="1806" width="29.28515625" style="260" customWidth="1"/>
    <col min="1807" max="1808" width="33.85546875" style="260" customWidth="1"/>
    <col min="1809" max="1810" width="11" style="260" customWidth="1"/>
    <col min="1811" max="1811" width="23.42578125" style="260" customWidth="1"/>
    <col min="1812" max="2039" width="11" style="260" customWidth="1"/>
    <col min="2040" max="2048" width="11" style="260"/>
    <col min="2049" max="2049" width="39.42578125" style="260" customWidth="1"/>
    <col min="2050" max="2053" width="12.140625" style="260" customWidth="1"/>
    <col min="2054" max="2054" width="41.85546875" style="260" customWidth="1"/>
    <col min="2055" max="2055" width="5.28515625" style="260" customWidth="1"/>
    <col min="2056" max="2061" width="11" style="260" customWidth="1"/>
    <col min="2062" max="2062" width="29.28515625" style="260" customWidth="1"/>
    <col min="2063" max="2064" width="33.85546875" style="260" customWidth="1"/>
    <col min="2065" max="2066" width="11" style="260" customWidth="1"/>
    <col min="2067" max="2067" width="23.42578125" style="260" customWidth="1"/>
    <col min="2068" max="2295" width="11" style="260" customWidth="1"/>
    <col min="2296" max="2304" width="11" style="260"/>
    <col min="2305" max="2305" width="39.42578125" style="260" customWidth="1"/>
    <col min="2306" max="2309" width="12.140625" style="260" customWidth="1"/>
    <col min="2310" max="2310" width="41.85546875" style="260" customWidth="1"/>
    <col min="2311" max="2311" width="5.28515625" style="260" customWidth="1"/>
    <col min="2312" max="2317" width="11" style="260" customWidth="1"/>
    <col min="2318" max="2318" width="29.28515625" style="260" customWidth="1"/>
    <col min="2319" max="2320" width="33.85546875" style="260" customWidth="1"/>
    <col min="2321" max="2322" width="11" style="260" customWidth="1"/>
    <col min="2323" max="2323" width="23.42578125" style="260" customWidth="1"/>
    <col min="2324" max="2551" width="11" style="260" customWidth="1"/>
    <col min="2552" max="2560" width="11" style="260"/>
    <col min="2561" max="2561" width="39.42578125" style="260" customWidth="1"/>
    <col min="2562" max="2565" width="12.140625" style="260" customWidth="1"/>
    <col min="2566" max="2566" width="41.85546875" style="260" customWidth="1"/>
    <col min="2567" max="2567" width="5.28515625" style="260" customWidth="1"/>
    <col min="2568" max="2573" width="11" style="260" customWidth="1"/>
    <col min="2574" max="2574" width="29.28515625" style="260" customWidth="1"/>
    <col min="2575" max="2576" width="33.85546875" style="260" customWidth="1"/>
    <col min="2577" max="2578" width="11" style="260" customWidth="1"/>
    <col min="2579" max="2579" width="23.42578125" style="260" customWidth="1"/>
    <col min="2580" max="2807" width="11" style="260" customWidth="1"/>
    <col min="2808" max="2816" width="11" style="260"/>
    <col min="2817" max="2817" width="39.42578125" style="260" customWidth="1"/>
    <col min="2818" max="2821" width="12.140625" style="260" customWidth="1"/>
    <col min="2822" max="2822" width="41.85546875" style="260" customWidth="1"/>
    <col min="2823" max="2823" width="5.28515625" style="260" customWidth="1"/>
    <col min="2824" max="2829" width="11" style="260" customWidth="1"/>
    <col min="2830" max="2830" width="29.28515625" style="260" customWidth="1"/>
    <col min="2831" max="2832" width="33.85546875" style="260" customWidth="1"/>
    <col min="2833" max="2834" width="11" style="260" customWidth="1"/>
    <col min="2835" max="2835" width="23.42578125" style="260" customWidth="1"/>
    <col min="2836" max="3063" width="11" style="260" customWidth="1"/>
    <col min="3064" max="3072" width="11" style="260"/>
    <col min="3073" max="3073" width="39.42578125" style="260" customWidth="1"/>
    <col min="3074" max="3077" width="12.140625" style="260" customWidth="1"/>
    <col min="3078" max="3078" width="41.85546875" style="260" customWidth="1"/>
    <col min="3079" max="3079" width="5.28515625" style="260" customWidth="1"/>
    <col min="3080" max="3085" width="11" style="260" customWidth="1"/>
    <col min="3086" max="3086" width="29.28515625" style="260" customWidth="1"/>
    <col min="3087" max="3088" width="33.85546875" style="260" customWidth="1"/>
    <col min="3089" max="3090" width="11" style="260" customWidth="1"/>
    <col min="3091" max="3091" width="23.42578125" style="260" customWidth="1"/>
    <col min="3092" max="3319" width="11" style="260" customWidth="1"/>
    <col min="3320" max="3328" width="11" style="260"/>
    <col min="3329" max="3329" width="39.42578125" style="260" customWidth="1"/>
    <col min="3330" max="3333" width="12.140625" style="260" customWidth="1"/>
    <col min="3334" max="3334" width="41.85546875" style="260" customWidth="1"/>
    <col min="3335" max="3335" width="5.28515625" style="260" customWidth="1"/>
    <col min="3336" max="3341" width="11" style="260" customWidth="1"/>
    <col min="3342" max="3342" width="29.28515625" style="260" customWidth="1"/>
    <col min="3343" max="3344" width="33.85546875" style="260" customWidth="1"/>
    <col min="3345" max="3346" width="11" style="260" customWidth="1"/>
    <col min="3347" max="3347" width="23.42578125" style="260" customWidth="1"/>
    <col min="3348" max="3575" width="11" style="260" customWidth="1"/>
    <col min="3576" max="3584" width="11" style="260"/>
    <col min="3585" max="3585" width="39.42578125" style="260" customWidth="1"/>
    <col min="3586" max="3589" width="12.140625" style="260" customWidth="1"/>
    <col min="3590" max="3590" width="41.85546875" style="260" customWidth="1"/>
    <col min="3591" max="3591" width="5.28515625" style="260" customWidth="1"/>
    <col min="3592" max="3597" width="11" style="260" customWidth="1"/>
    <col min="3598" max="3598" width="29.28515625" style="260" customWidth="1"/>
    <col min="3599" max="3600" width="33.85546875" style="260" customWidth="1"/>
    <col min="3601" max="3602" width="11" style="260" customWidth="1"/>
    <col min="3603" max="3603" width="23.42578125" style="260" customWidth="1"/>
    <col min="3604" max="3831" width="11" style="260" customWidth="1"/>
    <col min="3832" max="3840" width="11" style="260"/>
    <col min="3841" max="3841" width="39.42578125" style="260" customWidth="1"/>
    <col min="3842" max="3845" width="12.140625" style="260" customWidth="1"/>
    <col min="3846" max="3846" width="41.85546875" style="260" customWidth="1"/>
    <col min="3847" max="3847" width="5.28515625" style="260" customWidth="1"/>
    <col min="3848" max="3853" width="11" style="260" customWidth="1"/>
    <col min="3854" max="3854" width="29.28515625" style="260" customWidth="1"/>
    <col min="3855" max="3856" width="33.85546875" style="260" customWidth="1"/>
    <col min="3857" max="3858" width="11" style="260" customWidth="1"/>
    <col min="3859" max="3859" width="23.42578125" style="260" customWidth="1"/>
    <col min="3860" max="4087" width="11" style="260" customWidth="1"/>
    <col min="4088" max="4096" width="11" style="260"/>
    <col min="4097" max="4097" width="39.42578125" style="260" customWidth="1"/>
    <col min="4098" max="4101" width="12.140625" style="260" customWidth="1"/>
    <col min="4102" max="4102" width="41.85546875" style="260" customWidth="1"/>
    <col min="4103" max="4103" width="5.28515625" style="260" customWidth="1"/>
    <col min="4104" max="4109" width="11" style="260" customWidth="1"/>
    <col min="4110" max="4110" width="29.28515625" style="260" customWidth="1"/>
    <col min="4111" max="4112" width="33.85546875" style="260" customWidth="1"/>
    <col min="4113" max="4114" width="11" style="260" customWidth="1"/>
    <col min="4115" max="4115" width="23.42578125" style="260" customWidth="1"/>
    <col min="4116" max="4343" width="11" style="260" customWidth="1"/>
    <col min="4344" max="4352" width="11" style="260"/>
    <col min="4353" max="4353" width="39.42578125" style="260" customWidth="1"/>
    <col min="4354" max="4357" width="12.140625" style="260" customWidth="1"/>
    <col min="4358" max="4358" width="41.85546875" style="260" customWidth="1"/>
    <col min="4359" max="4359" width="5.28515625" style="260" customWidth="1"/>
    <col min="4360" max="4365" width="11" style="260" customWidth="1"/>
    <col min="4366" max="4366" width="29.28515625" style="260" customWidth="1"/>
    <col min="4367" max="4368" width="33.85546875" style="260" customWidth="1"/>
    <col min="4369" max="4370" width="11" style="260" customWidth="1"/>
    <col min="4371" max="4371" width="23.42578125" style="260" customWidth="1"/>
    <col min="4372" max="4599" width="11" style="260" customWidth="1"/>
    <col min="4600" max="4608" width="11" style="260"/>
    <col min="4609" max="4609" width="39.42578125" style="260" customWidth="1"/>
    <col min="4610" max="4613" width="12.140625" style="260" customWidth="1"/>
    <col min="4614" max="4614" width="41.85546875" style="260" customWidth="1"/>
    <col min="4615" max="4615" width="5.28515625" style="260" customWidth="1"/>
    <col min="4616" max="4621" width="11" style="260" customWidth="1"/>
    <col min="4622" max="4622" width="29.28515625" style="260" customWidth="1"/>
    <col min="4623" max="4624" width="33.85546875" style="260" customWidth="1"/>
    <col min="4625" max="4626" width="11" style="260" customWidth="1"/>
    <col min="4627" max="4627" width="23.42578125" style="260" customWidth="1"/>
    <col min="4628" max="4855" width="11" style="260" customWidth="1"/>
    <col min="4856" max="4864" width="11" style="260"/>
    <col min="4865" max="4865" width="39.42578125" style="260" customWidth="1"/>
    <col min="4866" max="4869" width="12.140625" style="260" customWidth="1"/>
    <col min="4870" max="4870" width="41.85546875" style="260" customWidth="1"/>
    <col min="4871" max="4871" width="5.28515625" style="260" customWidth="1"/>
    <col min="4872" max="4877" width="11" style="260" customWidth="1"/>
    <col min="4878" max="4878" width="29.28515625" style="260" customWidth="1"/>
    <col min="4879" max="4880" width="33.85546875" style="260" customWidth="1"/>
    <col min="4881" max="4882" width="11" style="260" customWidth="1"/>
    <col min="4883" max="4883" width="23.42578125" style="260" customWidth="1"/>
    <col min="4884" max="5111" width="11" style="260" customWidth="1"/>
    <col min="5112" max="5120" width="11" style="260"/>
    <col min="5121" max="5121" width="39.42578125" style="260" customWidth="1"/>
    <col min="5122" max="5125" width="12.140625" style="260" customWidth="1"/>
    <col min="5126" max="5126" width="41.85546875" style="260" customWidth="1"/>
    <col min="5127" max="5127" width="5.28515625" style="260" customWidth="1"/>
    <col min="5128" max="5133" width="11" style="260" customWidth="1"/>
    <col min="5134" max="5134" width="29.28515625" style="260" customWidth="1"/>
    <col min="5135" max="5136" width="33.85546875" style="260" customWidth="1"/>
    <col min="5137" max="5138" width="11" style="260" customWidth="1"/>
    <col min="5139" max="5139" width="23.42578125" style="260" customWidth="1"/>
    <col min="5140" max="5367" width="11" style="260" customWidth="1"/>
    <col min="5368" max="5376" width="11" style="260"/>
    <col min="5377" max="5377" width="39.42578125" style="260" customWidth="1"/>
    <col min="5378" max="5381" width="12.140625" style="260" customWidth="1"/>
    <col min="5382" max="5382" width="41.85546875" style="260" customWidth="1"/>
    <col min="5383" max="5383" width="5.28515625" style="260" customWidth="1"/>
    <col min="5384" max="5389" width="11" style="260" customWidth="1"/>
    <col min="5390" max="5390" width="29.28515625" style="260" customWidth="1"/>
    <col min="5391" max="5392" width="33.85546875" style="260" customWidth="1"/>
    <col min="5393" max="5394" width="11" style="260" customWidth="1"/>
    <col min="5395" max="5395" width="23.42578125" style="260" customWidth="1"/>
    <col min="5396" max="5623" width="11" style="260" customWidth="1"/>
    <col min="5624" max="5632" width="11" style="260"/>
    <col min="5633" max="5633" width="39.42578125" style="260" customWidth="1"/>
    <col min="5634" max="5637" width="12.140625" style="260" customWidth="1"/>
    <col min="5638" max="5638" width="41.85546875" style="260" customWidth="1"/>
    <col min="5639" max="5639" width="5.28515625" style="260" customWidth="1"/>
    <col min="5640" max="5645" width="11" style="260" customWidth="1"/>
    <col min="5646" max="5646" width="29.28515625" style="260" customWidth="1"/>
    <col min="5647" max="5648" width="33.85546875" style="260" customWidth="1"/>
    <col min="5649" max="5650" width="11" style="260" customWidth="1"/>
    <col min="5651" max="5651" width="23.42578125" style="260" customWidth="1"/>
    <col min="5652" max="5879" width="11" style="260" customWidth="1"/>
    <col min="5880" max="5888" width="11" style="260"/>
    <col min="5889" max="5889" width="39.42578125" style="260" customWidth="1"/>
    <col min="5890" max="5893" width="12.140625" style="260" customWidth="1"/>
    <col min="5894" max="5894" width="41.85546875" style="260" customWidth="1"/>
    <col min="5895" max="5895" width="5.28515625" style="260" customWidth="1"/>
    <col min="5896" max="5901" width="11" style="260" customWidth="1"/>
    <col min="5902" max="5902" width="29.28515625" style="260" customWidth="1"/>
    <col min="5903" max="5904" width="33.85546875" style="260" customWidth="1"/>
    <col min="5905" max="5906" width="11" style="260" customWidth="1"/>
    <col min="5907" max="5907" width="23.42578125" style="260" customWidth="1"/>
    <col min="5908" max="6135" width="11" style="260" customWidth="1"/>
    <col min="6136" max="6144" width="11" style="260"/>
    <col min="6145" max="6145" width="39.42578125" style="260" customWidth="1"/>
    <col min="6146" max="6149" width="12.140625" style="260" customWidth="1"/>
    <col min="6150" max="6150" width="41.85546875" style="260" customWidth="1"/>
    <col min="6151" max="6151" width="5.28515625" style="260" customWidth="1"/>
    <col min="6152" max="6157" width="11" style="260" customWidth="1"/>
    <col min="6158" max="6158" width="29.28515625" style="260" customWidth="1"/>
    <col min="6159" max="6160" width="33.85546875" style="260" customWidth="1"/>
    <col min="6161" max="6162" width="11" style="260" customWidth="1"/>
    <col min="6163" max="6163" width="23.42578125" style="260" customWidth="1"/>
    <col min="6164" max="6391" width="11" style="260" customWidth="1"/>
    <col min="6392" max="6400" width="11" style="260"/>
    <col min="6401" max="6401" width="39.42578125" style="260" customWidth="1"/>
    <col min="6402" max="6405" width="12.140625" style="260" customWidth="1"/>
    <col min="6406" max="6406" width="41.85546875" style="260" customWidth="1"/>
    <col min="6407" max="6407" width="5.28515625" style="260" customWidth="1"/>
    <col min="6408" max="6413" width="11" style="260" customWidth="1"/>
    <col min="6414" max="6414" width="29.28515625" style="260" customWidth="1"/>
    <col min="6415" max="6416" width="33.85546875" style="260" customWidth="1"/>
    <col min="6417" max="6418" width="11" style="260" customWidth="1"/>
    <col min="6419" max="6419" width="23.42578125" style="260" customWidth="1"/>
    <col min="6420" max="6647" width="11" style="260" customWidth="1"/>
    <col min="6648" max="6656" width="11" style="260"/>
    <col min="6657" max="6657" width="39.42578125" style="260" customWidth="1"/>
    <col min="6658" max="6661" width="12.140625" style="260" customWidth="1"/>
    <col min="6662" max="6662" width="41.85546875" style="260" customWidth="1"/>
    <col min="6663" max="6663" width="5.28515625" style="260" customWidth="1"/>
    <col min="6664" max="6669" width="11" style="260" customWidth="1"/>
    <col min="6670" max="6670" width="29.28515625" style="260" customWidth="1"/>
    <col min="6671" max="6672" width="33.85546875" style="260" customWidth="1"/>
    <col min="6673" max="6674" width="11" style="260" customWidth="1"/>
    <col min="6675" max="6675" width="23.42578125" style="260" customWidth="1"/>
    <col min="6676" max="6903" width="11" style="260" customWidth="1"/>
    <col min="6904" max="6912" width="11" style="260"/>
    <col min="6913" max="6913" width="39.42578125" style="260" customWidth="1"/>
    <col min="6914" max="6917" width="12.140625" style="260" customWidth="1"/>
    <col min="6918" max="6918" width="41.85546875" style="260" customWidth="1"/>
    <col min="6919" max="6919" width="5.28515625" style="260" customWidth="1"/>
    <col min="6920" max="6925" width="11" style="260" customWidth="1"/>
    <col min="6926" max="6926" width="29.28515625" style="260" customWidth="1"/>
    <col min="6927" max="6928" width="33.85546875" style="260" customWidth="1"/>
    <col min="6929" max="6930" width="11" style="260" customWidth="1"/>
    <col min="6931" max="6931" width="23.42578125" style="260" customWidth="1"/>
    <col min="6932" max="7159" width="11" style="260" customWidth="1"/>
    <col min="7160" max="7168" width="11" style="260"/>
    <col min="7169" max="7169" width="39.42578125" style="260" customWidth="1"/>
    <col min="7170" max="7173" width="12.140625" style="260" customWidth="1"/>
    <col min="7174" max="7174" width="41.85546875" style="260" customWidth="1"/>
    <col min="7175" max="7175" width="5.28515625" style="260" customWidth="1"/>
    <col min="7176" max="7181" width="11" style="260" customWidth="1"/>
    <col min="7182" max="7182" width="29.28515625" style="260" customWidth="1"/>
    <col min="7183" max="7184" width="33.85546875" style="260" customWidth="1"/>
    <col min="7185" max="7186" width="11" style="260" customWidth="1"/>
    <col min="7187" max="7187" width="23.42578125" style="260" customWidth="1"/>
    <col min="7188" max="7415" width="11" style="260" customWidth="1"/>
    <col min="7416" max="7424" width="11" style="260"/>
    <col min="7425" max="7425" width="39.42578125" style="260" customWidth="1"/>
    <col min="7426" max="7429" width="12.140625" style="260" customWidth="1"/>
    <col min="7430" max="7430" width="41.85546875" style="260" customWidth="1"/>
    <col min="7431" max="7431" width="5.28515625" style="260" customWidth="1"/>
    <col min="7432" max="7437" width="11" style="260" customWidth="1"/>
    <col min="7438" max="7438" width="29.28515625" style="260" customWidth="1"/>
    <col min="7439" max="7440" width="33.85546875" style="260" customWidth="1"/>
    <col min="7441" max="7442" width="11" style="260" customWidth="1"/>
    <col min="7443" max="7443" width="23.42578125" style="260" customWidth="1"/>
    <col min="7444" max="7671" width="11" style="260" customWidth="1"/>
    <col min="7672" max="7680" width="11" style="260"/>
    <col min="7681" max="7681" width="39.42578125" style="260" customWidth="1"/>
    <col min="7682" max="7685" width="12.140625" style="260" customWidth="1"/>
    <col min="7686" max="7686" width="41.85546875" style="260" customWidth="1"/>
    <col min="7687" max="7687" width="5.28515625" style="260" customWidth="1"/>
    <col min="7688" max="7693" width="11" style="260" customWidth="1"/>
    <col min="7694" max="7694" width="29.28515625" style="260" customWidth="1"/>
    <col min="7695" max="7696" width="33.85546875" style="260" customWidth="1"/>
    <col min="7697" max="7698" width="11" style="260" customWidth="1"/>
    <col min="7699" max="7699" width="23.42578125" style="260" customWidth="1"/>
    <col min="7700" max="7927" width="11" style="260" customWidth="1"/>
    <col min="7928" max="7936" width="11" style="260"/>
    <col min="7937" max="7937" width="39.42578125" style="260" customWidth="1"/>
    <col min="7938" max="7941" width="12.140625" style="260" customWidth="1"/>
    <col min="7942" max="7942" width="41.85546875" style="260" customWidth="1"/>
    <col min="7943" max="7943" width="5.28515625" style="260" customWidth="1"/>
    <col min="7944" max="7949" width="11" style="260" customWidth="1"/>
    <col min="7950" max="7950" width="29.28515625" style="260" customWidth="1"/>
    <col min="7951" max="7952" width="33.85546875" style="260" customWidth="1"/>
    <col min="7953" max="7954" width="11" style="260" customWidth="1"/>
    <col min="7955" max="7955" width="23.42578125" style="260" customWidth="1"/>
    <col min="7956" max="8183" width="11" style="260" customWidth="1"/>
    <col min="8184" max="8192" width="11" style="260"/>
    <col min="8193" max="8193" width="39.42578125" style="260" customWidth="1"/>
    <col min="8194" max="8197" width="12.140625" style="260" customWidth="1"/>
    <col min="8198" max="8198" width="41.85546875" style="260" customWidth="1"/>
    <col min="8199" max="8199" width="5.28515625" style="260" customWidth="1"/>
    <col min="8200" max="8205" width="11" style="260" customWidth="1"/>
    <col min="8206" max="8206" width="29.28515625" style="260" customWidth="1"/>
    <col min="8207" max="8208" width="33.85546875" style="260" customWidth="1"/>
    <col min="8209" max="8210" width="11" style="260" customWidth="1"/>
    <col min="8211" max="8211" width="23.42578125" style="260" customWidth="1"/>
    <col min="8212" max="8439" width="11" style="260" customWidth="1"/>
    <col min="8440" max="8448" width="11" style="260"/>
    <col min="8449" max="8449" width="39.42578125" style="260" customWidth="1"/>
    <col min="8450" max="8453" width="12.140625" style="260" customWidth="1"/>
    <col min="8454" max="8454" width="41.85546875" style="260" customWidth="1"/>
    <col min="8455" max="8455" width="5.28515625" style="260" customWidth="1"/>
    <col min="8456" max="8461" width="11" style="260" customWidth="1"/>
    <col min="8462" max="8462" width="29.28515625" style="260" customWidth="1"/>
    <col min="8463" max="8464" width="33.85546875" style="260" customWidth="1"/>
    <col min="8465" max="8466" width="11" style="260" customWidth="1"/>
    <col min="8467" max="8467" width="23.42578125" style="260" customWidth="1"/>
    <col min="8468" max="8695" width="11" style="260" customWidth="1"/>
    <col min="8696" max="8704" width="11" style="260"/>
    <col min="8705" max="8705" width="39.42578125" style="260" customWidth="1"/>
    <col min="8706" max="8709" width="12.140625" style="260" customWidth="1"/>
    <col min="8710" max="8710" width="41.85546875" style="260" customWidth="1"/>
    <col min="8711" max="8711" width="5.28515625" style="260" customWidth="1"/>
    <col min="8712" max="8717" width="11" style="260" customWidth="1"/>
    <col min="8718" max="8718" width="29.28515625" style="260" customWidth="1"/>
    <col min="8719" max="8720" width="33.85546875" style="260" customWidth="1"/>
    <col min="8721" max="8722" width="11" style="260" customWidth="1"/>
    <col min="8723" max="8723" width="23.42578125" style="260" customWidth="1"/>
    <col min="8724" max="8951" width="11" style="260" customWidth="1"/>
    <col min="8952" max="8960" width="11" style="260"/>
    <col min="8961" max="8961" width="39.42578125" style="260" customWidth="1"/>
    <col min="8962" max="8965" width="12.140625" style="260" customWidth="1"/>
    <col min="8966" max="8966" width="41.85546875" style="260" customWidth="1"/>
    <col min="8967" max="8967" width="5.28515625" style="260" customWidth="1"/>
    <col min="8968" max="8973" width="11" style="260" customWidth="1"/>
    <col min="8974" max="8974" width="29.28515625" style="260" customWidth="1"/>
    <col min="8975" max="8976" width="33.85546875" style="260" customWidth="1"/>
    <col min="8977" max="8978" width="11" style="260" customWidth="1"/>
    <col min="8979" max="8979" width="23.42578125" style="260" customWidth="1"/>
    <col min="8980" max="9207" width="11" style="260" customWidth="1"/>
    <col min="9208" max="9216" width="11" style="260"/>
    <col min="9217" max="9217" width="39.42578125" style="260" customWidth="1"/>
    <col min="9218" max="9221" width="12.140625" style="260" customWidth="1"/>
    <col min="9222" max="9222" width="41.85546875" style="260" customWidth="1"/>
    <col min="9223" max="9223" width="5.28515625" style="260" customWidth="1"/>
    <col min="9224" max="9229" width="11" style="260" customWidth="1"/>
    <col min="9230" max="9230" width="29.28515625" style="260" customWidth="1"/>
    <col min="9231" max="9232" width="33.85546875" style="260" customWidth="1"/>
    <col min="9233" max="9234" width="11" style="260" customWidth="1"/>
    <col min="9235" max="9235" width="23.42578125" style="260" customWidth="1"/>
    <col min="9236" max="9463" width="11" style="260" customWidth="1"/>
    <col min="9464" max="9472" width="11" style="260"/>
    <col min="9473" max="9473" width="39.42578125" style="260" customWidth="1"/>
    <col min="9474" max="9477" width="12.140625" style="260" customWidth="1"/>
    <col min="9478" max="9478" width="41.85546875" style="260" customWidth="1"/>
    <col min="9479" max="9479" width="5.28515625" style="260" customWidth="1"/>
    <col min="9480" max="9485" width="11" style="260" customWidth="1"/>
    <col min="9486" max="9486" width="29.28515625" style="260" customWidth="1"/>
    <col min="9487" max="9488" width="33.85546875" style="260" customWidth="1"/>
    <col min="9489" max="9490" width="11" style="260" customWidth="1"/>
    <col min="9491" max="9491" width="23.42578125" style="260" customWidth="1"/>
    <col min="9492" max="9719" width="11" style="260" customWidth="1"/>
    <col min="9720" max="9728" width="11" style="260"/>
    <col min="9729" max="9729" width="39.42578125" style="260" customWidth="1"/>
    <col min="9730" max="9733" width="12.140625" style="260" customWidth="1"/>
    <col min="9734" max="9734" width="41.85546875" style="260" customWidth="1"/>
    <col min="9735" max="9735" width="5.28515625" style="260" customWidth="1"/>
    <col min="9736" max="9741" width="11" style="260" customWidth="1"/>
    <col min="9742" max="9742" width="29.28515625" style="260" customWidth="1"/>
    <col min="9743" max="9744" width="33.85546875" style="260" customWidth="1"/>
    <col min="9745" max="9746" width="11" style="260" customWidth="1"/>
    <col min="9747" max="9747" width="23.42578125" style="260" customWidth="1"/>
    <col min="9748" max="9975" width="11" style="260" customWidth="1"/>
    <col min="9976" max="9984" width="11" style="260"/>
    <col min="9985" max="9985" width="39.42578125" style="260" customWidth="1"/>
    <col min="9986" max="9989" width="12.140625" style="260" customWidth="1"/>
    <col min="9990" max="9990" width="41.85546875" style="260" customWidth="1"/>
    <col min="9991" max="9991" width="5.28515625" style="260" customWidth="1"/>
    <col min="9992" max="9997" width="11" style="260" customWidth="1"/>
    <col min="9998" max="9998" width="29.28515625" style="260" customWidth="1"/>
    <col min="9999" max="10000" width="33.85546875" style="260" customWidth="1"/>
    <col min="10001" max="10002" width="11" style="260" customWidth="1"/>
    <col min="10003" max="10003" width="23.42578125" style="260" customWidth="1"/>
    <col min="10004" max="10231" width="11" style="260" customWidth="1"/>
    <col min="10232" max="10240" width="11" style="260"/>
    <col min="10241" max="10241" width="39.42578125" style="260" customWidth="1"/>
    <col min="10242" max="10245" width="12.140625" style="260" customWidth="1"/>
    <col min="10246" max="10246" width="41.85546875" style="260" customWidth="1"/>
    <col min="10247" max="10247" width="5.28515625" style="260" customWidth="1"/>
    <col min="10248" max="10253" width="11" style="260" customWidth="1"/>
    <col min="10254" max="10254" width="29.28515625" style="260" customWidth="1"/>
    <col min="10255" max="10256" width="33.85546875" style="260" customWidth="1"/>
    <col min="10257" max="10258" width="11" style="260" customWidth="1"/>
    <col min="10259" max="10259" width="23.42578125" style="260" customWidth="1"/>
    <col min="10260" max="10487" width="11" style="260" customWidth="1"/>
    <col min="10488" max="10496" width="11" style="260"/>
    <col min="10497" max="10497" width="39.42578125" style="260" customWidth="1"/>
    <col min="10498" max="10501" width="12.140625" style="260" customWidth="1"/>
    <col min="10502" max="10502" width="41.85546875" style="260" customWidth="1"/>
    <col min="10503" max="10503" width="5.28515625" style="260" customWidth="1"/>
    <col min="10504" max="10509" width="11" style="260" customWidth="1"/>
    <col min="10510" max="10510" width="29.28515625" style="260" customWidth="1"/>
    <col min="10511" max="10512" width="33.85546875" style="260" customWidth="1"/>
    <col min="10513" max="10514" width="11" style="260" customWidth="1"/>
    <col min="10515" max="10515" width="23.42578125" style="260" customWidth="1"/>
    <col min="10516" max="10743" width="11" style="260" customWidth="1"/>
    <col min="10744" max="10752" width="11" style="260"/>
    <col min="10753" max="10753" width="39.42578125" style="260" customWidth="1"/>
    <col min="10754" max="10757" width="12.140625" style="260" customWidth="1"/>
    <col min="10758" max="10758" width="41.85546875" style="260" customWidth="1"/>
    <col min="10759" max="10759" width="5.28515625" style="260" customWidth="1"/>
    <col min="10760" max="10765" width="11" style="260" customWidth="1"/>
    <col min="10766" max="10766" width="29.28515625" style="260" customWidth="1"/>
    <col min="10767" max="10768" width="33.85546875" style="260" customWidth="1"/>
    <col min="10769" max="10770" width="11" style="260" customWidth="1"/>
    <col min="10771" max="10771" width="23.42578125" style="260" customWidth="1"/>
    <col min="10772" max="10999" width="11" style="260" customWidth="1"/>
    <col min="11000" max="11008" width="11" style="260"/>
    <col min="11009" max="11009" width="39.42578125" style="260" customWidth="1"/>
    <col min="11010" max="11013" width="12.140625" style="260" customWidth="1"/>
    <col min="11014" max="11014" width="41.85546875" style="260" customWidth="1"/>
    <col min="11015" max="11015" width="5.28515625" style="260" customWidth="1"/>
    <col min="11016" max="11021" width="11" style="260" customWidth="1"/>
    <col min="11022" max="11022" width="29.28515625" style="260" customWidth="1"/>
    <col min="11023" max="11024" width="33.85546875" style="260" customWidth="1"/>
    <col min="11025" max="11026" width="11" style="260" customWidth="1"/>
    <col min="11027" max="11027" width="23.42578125" style="260" customWidth="1"/>
    <col min="11028" max="11255" width="11" style="260" customWidth="1"/>
    <col min="11256" max="11264" width="11" style="260"/>
    <col min="11265" max="11265" width="39.42578125" style="260" customWidth="1"/>
    <col min="11266" max="11269" width="12.140625" style="260" customWidth="1"/>
    <col min="11270" max="11270" width="41.85546875" style="260" customWidth="1"/>
    <col min="11271" max="11271" width="5.28515625" style="260" customWidth="1"/>
    <col min="11272" max="11277" width="11" style="260" customWidth="1"/>
    <col min="11278" max="11278" width="29.28515625" style="260" customWidth="1"/>
    <col min="11279" max="11280" width="33.85546875" style="260" customWidth="1"/>
    <col min="11281" max="11282" width="11" style="260" customWidth="1"/>
    <col min="11283" max="11283" width="23.42578125" style="260" customWidth="1"/>
    <col min="11284" max="11511" width="11" style="260" customWidth="1"/>
    <col min="11512" max="11520" width="11" style="260"/>
    <col min="11521" max="11521" width="39.42578125" style="260" customWidth="1"/>
    <col min="11522" max="11525" width="12.140625" style="260" customWidth="1"/>
    <col min="11526" max="11526" width="41.85546875" style="260" customWidth="1"/>
    <col min="11527" max="11527" width="5.28515625" style="260" customWidth="1"/>
    <col min="11528" max="11533" width="11" style="260" customWidth="1"/>
    <col min="11534" max="11534" width="29.28515625" style="260" customWidth="1"/>
    <col min="11535" max="11536" width="33.85546875" style="260" customWidth="1"/>
    <col min="11537" max="11538" width="11" style="260" customWidth="1"/>
    <col min="11539" max="11539" width="23.42578125" style="260" customWidth="1"/>
    <col min="11540" max="11767" width="11" style="260" customWidth="1"/>
    <col min="11768" max="11776" width="11" style="260"/>
    <col min="11777" max="11777" width="39.42578125" style="260" customWidth="1"/>
    <col min="11778" max="11781" width="12.140625" style="260" customWidth="1"/>
    <col min="11782" max="11782" width="41.85546875" style="260" customWidth="1"/>
    <col min="11783" max="11783" width="5.28515625" style="260" customWidth="1"/>
    <col min="11784" max="11789" width="11" style="260" customWidth="1"/>
    <col min="11790" max="11790" width="29.28515625" style="260" customWidth="1"/>
    <col min="11791" max="11792" width="33.85546875" style="260" customWidth="1"/>
    <col min="11793" max="11794" width="11" style="260" customWidth="1"/>
    <col min="11795" max="11795" width="23.42578125" style="260" customWidth="1"/>
    <col min="11796" max="12023" width="11" style="260" customWidth="1"/>
    <col min="12024" max="12032" width="11" style="260"/>
    <col min="12033" max="12033" width="39.42578125" style="260" customWidth="1"/>
    <col min="12034" max="12037" width="12.140625" style="260" customWidth="1"/>
    <col min="12038" max="12038" width="41.85546875" style="260" customWidth="1"/>
    <col min="12039" max="12039" width="5.28515625" style="260" customWidth="1"/>
    <col min="12040" max="12045" width="11" style="260" customWidth="1"/>
    <col min="12046" max="12046" width="29.28515625" style="260" customWidth="1"/>
    <col min="12047" max="12048" width="33.85546875" style="260" customWidth="1"/>
    <col min="12049" max="12050" width="11" style="260" customWidth="1"/>
    <col min="12051" max="12051" width="23.42578125" style="260" customWidth="1"/>
    <col min="12052" max="12279" width="11" style="260" customWidth="1"/>
    <col min="12280" max="12288" width="11" style="260"/>
    <col min="12289" max="12289" width="39.42578125" style="260" customWidth="1"/>
    <col min="12290" max="12293" width="12.140625" style="260" customWidth="1"/>
    <col min="12294" max="12294" width="41.85546875" style="260" customWidth="1"/>
    <col min="12295" max="12295" width="5.28515625" style="260" customWidth="1"/>
    <col min="12296" max="12301" width="11" style="260" customWidth="1"/>
    <col min="12302" max="12302" width="29.28515625" style="260" customWidth="1"/>
    <col min="12303" max="12304" width="33.85546875" style="260" customWidth="1"/>
    <col min="12305" max="12306" width="11" style="260" customWidth="1"/>
    <col min="12307" max="12307" width="23.42578125" style="260" customWidth="1"/>
    <col min="12308" max="12535" width="11" style="260" customWidth="1"/>
    <col min="12536" max="12544" width="11" style="260"/>
    <col min="12545" max="12545" width="39.42578125" style="260" customWidth="1"/>
    <col min="12546" max="12549" width="12.140625" style="260" customWidth="1"/>
    <col min="12550" max="12550" width="41.85546875" style="260" customWidth="1"/>
    <col min="12551" max="12551" width="5.28515625" style="260" customWidth="1"/>
    <col min="12552" max="12557" width="11" style="260" customWidth="1"/>
    <col min="12558" max="12558" width="29.28515625" style="260" customWidth="1"/>
    <col min="12559" max="12560" width="33.85546875" style="260" customWidth="1"/>
    <col min="12561" max="12562" width="11" style="260" customWidth="1"/>
    <col min="12563" max="12563" width="23.42578125" style="260" customWidth="1"/>
    <col min="12564" max="12791" width="11" style="260" customWidth="1"/>
    <col min="12792" max="12800" width="11" style="260"/>
    <col min="12801" max="12801" width="39.42578125" style="260" customWidth="1"/>
    <col min="12802" max="12805" width="12.140625" style="260" customWidth="1"/>
    <col min="12806" max="12806" width="41.85546875" style="260" customWidth="1"/>
    <col min="12807" max="12807" width="5.28515625" style="260" customWidth="1"/>
    <col min="12808" max="12813" width="11" style="260" customWidth="1"/>
    <col min="12814" max="12814" width="29.28515625" style="260" customWidth="1"/>
    <col min="12815" max="12816" width="33.85546875" style="260" customWidth="1"/>
    <col min="12817" max="12818" width="11" style="260" customWidth="1"/>
    <col min="12819" max="12819" width="23.42578125" style="260" customWidth="1"/>
    <col min="12820" max="13047" width="11" style="260" customWidth="1"/>
    <col min="13048" max="13056" width="11" style="260"/>
    <col min="13057" max="13057" width="39.42578125" style="260" customWidth="1"/>
    <col min="13058" max="13061" width="12.140625" style="260" customWidth="1"/>
    <col min="13062" max="13062" width="41.85546875" style="260" customWidth="1"/>
    <col min="13063" max="13063" width="5.28515625" style="260" customWidth="1"/>
    <col min="13064" max="13069" width="11" style="260" customWidth="1"/>
    <col min="13070" max="13070" width="29.28515625" style="260" customWidth="1"/>
    <col min="13071" max="13072" width="33.85546875" style="260" customWidth="1"/>
    <col min="13073" max="13074" width="11" style="260" customWidth="1"/>
    <col min="13075" max="13075" width="23.42578125" style="260" customWidth="1"/>
    <col min="13076" max="13303" width="11" style="260" customWidth="1"/>
    <col min="13304" max="13312" width="11" style="260"/>
    <col min="13313" max="13313" width="39.42578125" style="260" customWidth="1"/>
    <col min="13314" max="13317" width="12.140625" style="260" customWidth="1"/>
    <col min="13318" max="13318" width="41.85546875" style="260" customWidth="1"/>
    <col min="13319" max="13319" width="5.28515625" style="260" customWidth="1"/>
    <col min="13320" max="13325" width="11" style="260" customWidth="1"/>
    <col min="13326" max="13326" width="29.28515625" style="260" customWidth="1"/>
    <col min="13327" max="13328" width="33.85546875" style="260" customWidth="1"/>
    <col min="13329" max="13330" width="11" style="260" customWidth="1"/>
    <col min="13331" max="13331" width="23.42578125" style="260" customWidth="1"/>
    <col min="13332" max="13559" width="11" style="260" customWidth="1"/>
    <col min="13560" max="13568" width="11" style="260"/>
    <col min="13569" max="13569" width="39.42578125" style="260" customWidth="1"/>
    <col min="13570" max="13573" width="12.140625" style="260" customWidth="1"/>
    <col min="13574" max="13574" width="41.85546875" style="260" customWidth="1"/>
    <col min="13575" max="13575" width="5.28515625" style="260" customWidth="1"/>
    <col min="13576" max="13581" width="11" style="260" customWidth="1"/>
    <col min="13582" max="13582" width="29.28515625" style="260" customWidth="1"/>
    <col min="13583" max="13584" width="33.85546875" style="260" customWidth="1"/>
    <col min="13585" max="13586" width="11" style="260" customWidth="1"/>
    <col min="13587" max="13587" width="23.42578125" style="260" customWidth="1"/>
    <col min="13588" max="13815" width="11" style="260" customWidth="1"/>
    <col min="13816" max="13824" width="11" style="260"/>
    <col min="13825" max="13825" width="39.42578125" style="260" customWidth="1"/>
    <col min="13826" max="13829" width="12.140625" style="260" customWidth="1"/>
    <col min="13830" max="13830" width="41.85546875" style="260" customWidth="1"/>
    <col min="13831" max="13831" width="5.28515625" style="260" customWidth="1"/>
    <col min="13832" max="13837" width="11" style="260" customWidth="1"/>
    <col min="13838" max="13838" width="29.28515625" style="260" customWidth="1"/>
    <col min="13839" max="13840" width="33.85546875" style="260" customWidth="1"/>
    <col min="13841" max="13842" width="11" style="260" customWidth="1"/>
    <col min="13843" max="13843" width="23.42578125" style="260" customWidth="1"/>
    <col min="13844" max="14071" width="11" style="260" customWidth="1"/>
    <col min="14072" max="14080" width="11" style="260"/>
    <col min="14081" max="14081" width="39.42578125" style="260" customWidth="1"/>
    <col min="14082" max="14085" width="12.140625" style="260" customWidth="1"/>
    <col min="14086" max="14086" width="41.85546875" style="260" customWidth="1"/>
    <col min="14087" max="14087" width="5.28515625" style="260" customWidth="1"/>
    <col min="14088" max="14093" width="11" style="260" customWidth="1"/>
    <col min="14094" max="14094" width="29.28515625" style="260" customWidth="1"/>
    <col min="14095" max="14096" width="33.85546875" style="260" customWidth="1"/>
    <col min="14097" max="14098" width="11" style="260" customWidth="1"/>
    <col min="14099" max="14099" width="23.42578125" style="260" customWidth="1"/>
    <col min="14100" max="14327" width="11" style="260" customWidth="1"/>
    <col min="14328" max="14336" width="11" style="260"/>
    <col min="14337" max="14337" width="39.42578125" style="260" customWidth="1"/>
    <col min="14338" max="14341" width="12.140625" style="260" customWidth="1"/>
    <col min="14342" max="14342" width="41.85546875" style="260" customWidth="1"/>
    <col min="14343" max="14343" width="5.28515625" style="260" customWidth="1"/>
    <col min="14344" max="14349" width="11" style="260" customWidth="1"/>
    <col min="14350" max="14350" width="29.28515625" style="260" customWidth="1"/>
    <col min="14351" max="14352" width="33.85546875" style="260" customWidth="1"/>
    <col min="14353" max="14354" width="11" style="260" customWidth="1"/>
    <col min="14355" max="14355" width="23.42578125" style="260" customWidth="1"/>
    <col min="14356" max="14583" width="11" style="260" customWidth="1"/>
    <col min="14584" max="14592" width="11" style="260"/>
    <col min="14593" max="14593" width="39.42578125" style="260" customWidth="1"/>
    <col min="14594" max="14597" width="12.140625" style="260" customWidth="1"/>
    <col min="14598" max="14598" width="41.85546875" style="260" customWidth="1"/>
    <col min="14599" max="14599" width="5.28515625" style="260" customWidth="1"/>
    <col min="14600" max="14605" width="11" style="260" customWidth="1"/>
    <col min="14606" max="14606" width="29.28515625" style="260" customWidth="1"/>
    <col min="14607" max="14608" width="33.85546875" style="260" customWidth="1"/>
    <col min="14609" max="14610" width="11" style="260" customWidth="1"/>
    <col min="14611" max="14611" width="23.42578125" style="260" customWidth="1"/>
    <col min="14612" max="14839" width="11" style="260" customWidth="1"/>
    <col min="14840" max="14848" width="11" style="260"/>
    <col min="14849" max="14849" width="39.42578125" style="260" customWidth="1"/>
    <col min="14850" max="14853" width="12.140625" style="260" customWidth="1"/>
    <col min="14854" max="14854" width="41.85546875" style="260" customWidth="1"/>
    <col min="14855" max="14855" width="5.28515625" style="260" customWidth="1"/>
    <col min="14856" max="14861" width="11" style="260" customWidth="1"/>
    <col min="14862" max="14862" width="29.28515625" style="260" customWidth="1"/>
    <col min="14863" max="14864" width="33.85546875" style="260" customWidth="1"/>
    <col min="14865" max="14866" width="11" style="260" customWidth="1"/>
    <col min="14867" max="14867" width="23.42578125" style="260" customWidth="1"/>
    <col min="14868" max="15095" width="11" style="260" customWidth="1"/>
    <col min="15096" max="15104" width="11" style="260"/>
    <col min="15105" max="15105" width="39.42578125" style="260" customWidth="1"/>
    <col min="15106" max="15109" width="12.140625" style="260" customWidth="1"/>
    <col min="15110" max="15110" width="41.85546875" style="260" customWidth="1"/>
    <col min="15111" max="15111" width="5.28515625" style="260" customWidth="1"/>
    <col min="15112" max="15117" width="11" style="260" customWidth="1"/>
    <col min="15118" max="15118" width="29.28515625" style="260" customWidth="1"/>
    <col min="15119" max="15120" width="33.85546875" style="260" customWidth="1"/>
    <col min="15121" max="15122" width="11" style="260" customWidth="1"/>
    <col min="15123" max="15123" width="23.42578125" style="260" customWidth="1"/>
    <col min="15124" max="15351" width="11" style="260" customWidth="1"/>
    <col min="15352" max="15360" width="11" style="260"/>
    <col min="15361" max="15361" width="39.42578125" style="260" customWidth="1"/>
    <col min="15362" max="15365" width="12.140625" style="260" customWidth="1"/>
    <col min="15366" max="15366" width="41.85546875" style="260" customWidth="1"/>
    <col min="15367" max="15367" width="5.28515625" style="260" customWidth="1"/>
    <col min="15368" max="15373" width="11" style="260" customWidth="1"/>
    <col min="15374" max="15374" width="29.28515625" style="260" customWidth="1"/>
    <col min="15375" max="15376" width="33.85546875" style="260" customWidth="1"/>
    <col min="15377" max="15378" width="11" style="260" customWidth="1"/>
    <col min="15379" max="15379" width="23.42578125" style="260" customWidth="1"/>
    <col min="15380" max="15607" width="11" style="260" customWidth="1"/>
    <col min="15608" max="15616" width="11" style="260"/>
    <col min="15617" max="15617" width="39.42578125" style="260" customWidth="1"/>
    <col min="15618" max="15621" width="12.140625" style="260" customWidth="1"/>
    <col min="15622" max="15622" width="41.85546875" style="260" customWidth="1"/>
    <col min="15623" max="15623" width="5.28515625" style="260" customWidth="1"/>
    <col min="15624" max="15629" width="11" style="260" customWidth="1"/>
    <col min="15630" max="15630" width="29.28515625" style="260" customWidth="1"/>
    <col min="15631" max="15632" width="33.85546875" style="260" customWidth="1"/>
    <col min="15633" max="15634" width="11" style="260" customWidth="1"/>
    <col min="15635" max="15635" width="23.42578125" style="260" customWidth="1"/>
    <col min="15636" max="15863" width="11" style="260" customWidth="1"/>
    <col min="15864" max="15872" width="11" style="260"/>
    <col min="15873" max="15873" width="39.42578125" style="260" customWidth="1"/>
    <col min="15874" max="15877" width="12.140625" style="260" customWidth="1"/>
    <col min="15878" max="15878" width="41.85546875" style="260" customWidth="1"/>
    <col min="15879" max="15879" width="5.28515625" style="260" customWidth="1"/>
    <col min="15880" max="15885" width="11" style="260" customWidth="1"/>
    <col min="15886" max="15886" width="29.28515625" style="260" customWidth="1"/>
    <col min="15887" max="15888" width="33.85546875" style="260" customWidth="1"/>
    <col min="15889" max="15890" width="11" style="260" customWidth="1"/>
    <col min="15891" max="15891" width="23.42578125" style="260" customWidth="1"/>
    <col min="15892" max="16119" width="11" style="260" customWidth="1"/>
    <col min="16120" max="16128" width="11" style="260"/>
    <col min="16129" max="16129" width="39.42578125" style="260" customWidth="1"/>
    <col min="16130" max="16133" width="12.140625" style="260" customWidth="1"/>
    <col min="16134" max="16134" width="41.85546875" style="260" customWidth="1"/>
    <col min="16135" max="16135" width="5.28515625" style="260" customWidth="1"/>
    <col min="16136" max="16141" width="11" style="260" customWidth="1"/>
    <col min="16142" max="16142" width="29.28515625" style="260" customWidth="1"/>
    <col min="16143" max="16144" width="33.85546875" style="260" customWidth="1"/>
    <col min="16145" max="16146" width="11" style="260" customWidth="1"/>
    <col min="16147" max="16147" width="23.42578125" style="260" customWidth="1"/>
    <col min="16148" max="16375" width="11" style="260" customWidth="1"/>
    <col min="16376" max="16384" width="11" style="260"/>
  </cols>
  <sheetData>
    <row r="1" spans="1:19" s="264" customFormat="1" ht="24.75" customHeight="1">
      <c r="A1" s="862" t="s">
        <v>2</v>
      </c>
      <c r="B1" s="884"/>
      <c r="C1" s="884"/>
      <c r="D1" s="884"/>
      <c r="E1" s="884"/>
      <c r="F1" s="864" t="s">
        <v>4</v>
      </c>
      <c r="N1" s="259"/>
    </row>
    <row r="2" spans="1:19" ht="18.95" customHeight="1">
      <c r="B2" s="260" t="s">
        <v>3</v>
      </c>
    </row>
    <row r="3" spans="1:19" s="470" customFormat="1" ht="20.25">
      <c r="A3" s="772" t="s">
        <v>1192</v>
      </c>
      <c r="B3" s="317"/>
      <c r="C3" s="317"/>
      <c r="D3" s="330"/>
      <c r="E3" s="937" t="s">
        <v>1195</v>
      </c>
      <c r="F3" s="936"/>
      <c r="H3" s="280"/>
      <c r="I3" s="280"/>
      <c r="O3" s="471"/>
    </row>
    <row r="4" spans="1:19" ht="18.95" customHeight="1">
      <c r="A4" s="772" t="s">
        <v>1193</v>
      </c>
      <c r="B4" s="316"/>
      <c r="C4" s="316"/>
      <c r="E4" s="937" t="s">
        <v>1196</v>
      </c>
      <c r="F4" s="938"/>
      <c r="H4" s="470"/>
      <c r="O4" s="471"/>
    </row>
    <row r="5" spans="1:19" ht="18.95" customHeight="1">
      <c r="A5" s="941" t="s">
        <v>1200</v>
      </c>
      <c r="B5" s="941"/>
      <c r="C5" s="941"/>
      <c r="D5" s="941"/>
      <c r="E5" s="942" t="s">
        <v>1201</v>
      </c>
      <c r="F5" s="942"/>
      <c r="I5" s="340"/>
      <c r="J5" s="340"/>
      <c r="K5" s="340"/>
      <c r="O5" s="316"/>
    </row>
    <row r="6" spans="1:19" ht="12.95" customHeight="1">
      <c r="B6" s="340"/>
      <c r="E6" s="516"/>
      <c r="H6" s="340"/>
      <c r="I6" s="340"/>
      <c r="J6" s="340"/>
      <c r="N6" s="316"/>
    </row>
    <row r="7" spans="1:19">
      <c r="A7" s="96" t="s">
        <v>352</v>
      </c>
      <c r="B7" s="85" t="s">
        <v>394</v>
      </c>
      <c r="C7" s="140" t="s">
        <v>395</v>
      </c>
      <c r="D7" s="85" t="s">
        <v>396</v>
      </c>
      <c r="E7" s="140" t="s">
        <v>397</v>
      </c>
      <c r="F7" s="151" t="s">
        <v>398</v>
      </c>
      <c r="G7" s="472"/>
      <c r="H7" s="315"/>
      <c r="I7" s="473"/>
      <c r="J7" s="473"/>
      <c r="K7" s="317"/>
      <c r="L7" s="317"/>
      <c r="M7" s="317"/>
      <c r="N7" s="316"/>
    </row>
    <row r="8" spans="1:19" ht="13.5" customHeight="1">
      <c r="A8" s="86"/>
      <c r="B8" s="318"/>
      <c r="C8" s="86"/>
      <c r="D8" s="85" t="s">
        <v>407</v>
      </c>
      <c r="E8" s="319"/>
      <c r="F8" s="85"/>
      <c r="G8" s="474"/>
      <c r="H8" s="342"/>
      <c r="I8" s="342"/>
      <c r="J8" s="342"/>
      <c r="K8" s="342"/>
      <c r="L8" s="473"/>
      <c r="M8" s="342"/>
      <c r="N8" s="475"/>
      <c r="S8" s="475"/>
    </row>
    <row r="9" spans="1:19" ht="13.5" customHeight="1">
      <c r="A9" s="96"/>
      <c r="B9" s="458" t="s">
        <v>400</v>
      </c>
      <c r="C9" s="298" t="s">
        <v>401</v>
      </c>
      <c r="D9" s="298" t="s">
        <v>402</v>
      </c>
      <c r="E9" s="298" t="s">
        <v>403</v>
      </c>
      <c r="F9" s="86"/>
      <c r="G9" s="340"/>
      <c r="H9" s="340"/>
      <c r="I9" s="342"/>
      <c r="J9" s="342"/>
      <c r="N9" s="476"/>
      <c r="S9" s="476"/>
    </row>
    <row r="10" spans="1:19" ht="7.5" customHeight="1">
      <c r="A10" s="96"/>
      <c r="B10" s="86"/>
      <c r="C10" s="86"/>
      <c r="D10" s="86"/>
      <c r="E10" s="86"/>
      <c r="F10" s="86"/>
      <c r="H10" s="340"/>
      <c r="I10" s="342"/>
      <c r="J10" s="342"/>
      <c r="N10" s="476"/>
      <c r="S10" s="476"/>
    </row>
    <row r="11" spans="1:19" ht="18" customHeight="1">
      <c r="A11" s="319" t="s">
        <v>16</v>
      </c>
      <c r="B11" s="389">
        <f>SUM(B12:B19)</f>
        <v>4181</v>
      </c>
      <c r="C11" s="389">
        <f>SUM(C12:C19)</f>
        <v>1836</v>
      </c>
      <c r="D11" s="389">
        <f>SUM(D12:D19)</f>
        <v>19195</v>
      </c>
      <c r="E11" s="389">
        <f>SUM(E12:E19)</f>
        <v>187260</v>
      </c>
      <c r="F11" s="321" t="s">
        <v>17</v>
      </c>
      <c r="H11" s="481"/>
      <c r="J11" s="482"/>
      <c r="K11" s="483"/>
      <c r="L11" s="483"/>
      <c r="M11" s="483"/>
      <c r="N11" s="484"/>
      <c r="S11" s="476"/>
    </row>
    <row r="12" spans="1:19" ht="18" customHeight="1">
      <c r="A12" s="301" t="s">
        <v>301</v>
      </c>
      <c r="B12" s="517">
        <v>515</v>
      </c>
      <c r="C12" s="517">
        <v>17</v>
      </c>
      <c r="D12" s="517">
        <v>4104</v>
      </c>
      <c r="E12" s="517">
        <v>21731</v>
      </c>
      <c r="F12" s="323" t="s">
        <v>18</v>
      </c>
      <c r="H12" s="489"/>
      <c r="J12" s="490"/>
      <c r="K12" s="491"/>
      <c r="L12" s="491"/>
      <c r="M12" s="491"/>
      <c r="N12" s="492"/>
      <c r="S12" s="476"/>
    </row>
    <row r="13" spans="1:19" ht="18" customHeight="1">
      <c r="A13" s="301" t="s">
        <v>302</v>
      </c>
      <c r="B13" s="517">
        <v>859</v>
      </c>
      <c r="C13" s="517">
        <v>63</v>
      </c>
      <c r="D13" s="517">
        <v>1881</v>
      </c>
      <c r="E13" s="517">
        <v>14764</v>
      </c>
      <c r="F13" s="323" t="s">
        <v>19</v>
      </c>
      <c r="H13" s="489"/>
      <c r="J13" s="490"/>
      <c r="K13" s="491"/>
      <c r="L13" s="491"/>
      <c r="M13" s="491"/>
      <c r="N13" s="493"/>
      <c r="S13" s="476"/>
    </row>
    <row r="14" spans="1:19" ht="18" customHeight="1">
      <c r="A14" s="301" t="s">
        <v>303</v>
      </c>
      <c r="B14" s="517">
        <v>126</v>
      </c>
      <c r="C14" s="517">
        <v>11</v>
      </c>
      <c r="D14" s="517">
        <v>653</v>
      </c>
      <c r="E14" s="517">
        <v>2379</v>
      </c>
      <c r="F14" s="323" t="s">
        <v>20</v>
      </c>
      <c r="H14" s="489"/>
      <c r="J14" s="490"/>
      <c r="K14" s="491"/>
      <c r="L14" s="491"/>
      <c r="M14" s="491"/>
      <c r="N14" s="493"/>
      <c r="S14" s="476"/>
    </row>
    <row r="15" spans="1:19" ht="18" customHeight="1">
      <c r="A15" s="86" t="s">
        <v>304</v>
      </c>
      <c r="B15" s="517">
        <v>1260</v>
      </c>
      <c r="C15" s="517">
        <v>25</v>
      </c>
      <c r="D15" s="517">
        <v>2394</v>
      </c>
      <c r="E15" s="517">
        <v>53362</v>
      </c>
      <c r="F15" s="323" t="s">
        <v>21</v>
      </c>
      <c r="H15" s="489"/>
      <c r="J15" s="490"/>
      <c r="K15" s="491"/>
      <c r="L15" s="491"/>
      <c r="M15" s="491"/>
      <c r="N15" s="493"/>
      <c r="S15" s="476"/>
    </row>
    <row r="16" spans="1:19" ht="18" customHeight="1">
      <c r="A16" s="86" t="s">
        <v>305</v>
      </c>
      <c r="B16" s="517">
        <v>728</v>
      </c>
      <c r="C16" s="517">
        <v>1296</v>
      </c>
      <c r="D16" s="517">
        <v>2900</v>
      </c>
      <c r="E16" s="517">
        <v>29428</v>
      </c>
      <c r="F16" s="323" t="s">
        <v>25</v>
      </c>
      <c r="H16" s="489"/>
      <c r="J16" s="490"/>
      <c r="K16" s="491"/>
      <c r="L16" s="491"/>
      <c r="M16" s="491"/>
      <c r="N16" s="493"/>
      <c r="S16" s="476"/>
    </row>
    <row r="17" spans="1:19" ht="18" customHeight="1">
      <c r="A17" s="86" t="s">
        <v>306</v>
      </c>
      <c r="B17" s="517">
        <v>0</v>
      </c>
      <c r="C17" s="517">
        <v>224</v>
      </c>
      <c r="D17" s="517">
        <v>253</v>
      </c>
      <c r="E17" s="517">
        <v>38045</v>
      </c>
      <c r="F17" s="323" t="s">
        <v>27</v>
      </c>
      <c r="H17" s="489"/>
      <c r="J17" s="490"/>
      <c r="K17" s="491"/>
      <c r="L17" s="491"/>
      <c r="M17" s="491"/>
      <c r="N17" s="493"/>
      <c r="S17" s="476"/>
    </row>
    <row r="18" spans="1:19" ht="18" customHeight="1">
      <c r="A18" s="86" t="s">
        <v>307</v>
      </c>
      <c r="B18" s="517">
        <v>450</v>
      </c>
      <c r="C18" s="517">
        <v>142</v>
      </c>
      <c r="D18" s="517">
        <v>5725</v>
      </c>
      <c r="E18" s="517">
        <v>25196</v>
      </c>
      <c r="F18" s="323" t="s">
        <v>29</v>
      </c>
      <c r="H18" s="489"/>
      <c r="J18" s="490"/>
      <c r="K18" s="491"/>
      <c r="L18" s="491"/>
      <c r="M18" s="491"/>
      <c r="N18" s="493"/>
      <c r="S18" s="476"/>
    </row>
    <row r="19" spans="1:19" ht="18" customHeight="1">
      <c r="A19" s="86" t="s">
        <v>308</v>
      </c>
      <c r="B19" s="517">
        <v>243</v>
      </c>
      <c r="C19" s="518">
        <v>58</v>
      </c>
      <c r="D19" s="517">
        <v>1285</v>
      </c>
      <c r="E19" s="517">
        <v>2355</v>
      </c>
      <c r="F19" s="323" t="s">
        <v>23</v>
      </c>
      <c r="H19" s="489"/>
      <c r="J19" s="490"/>
      <c r="K19" s="491"/>
      <c r="L19" s="491"/>
      <c r="M19" s="491"/>
      <c r="N19" s="493"/>
      <c r="S19" s="476"/>
    </row>
    <row r="20" spans="1:19" ht="18" customHeight="1">
      <c r="A20" s="319" t="s">
        <v>30</v>
      </c>
      <c r="B20" s="389">
        <f>SUM(B21:B28)</f>
        <v>4990</v>
      </c>
      <c r="C20" s="389">
        <f>SUM(C21:C28)</f>
        <v>101</v>
      </c>
      <c r="D20" s="389">
        <f>SUM(D21:D28)</f>
        <v>20165</v>
      </c>
      <c r="E20" s="389">
        <f>SUM(E21:E28)</f>
        <v>218481</v>
      </c>
      <c r="F20" s="324" t="s">
        <v>31</v>
      </c>
      <c r="H20" s="489"/>
      <c r="J20" s="490"/>
      <c r="K20" s="491"/>
      <c r="L20" s="491"/>
      <c r="M20" s="491"/>
      <c r="N20" s="493"/>
      <c r="S20" s="476"/>
    </row>
    <row r="21" spans="1:19" ht="18" customHeight="1">
      <c r="A21" s="301" t="s">
        <v>32</v>
      </c>
      <c r="B21" s="518">
        <v>74</v>
      </c>
      <c r="C21" s="517">
        <v>8</v>
      </c>
      <c r="D21" s="517">
        <v>1942</v>
      </c>
      <c r="E21" s="517">
        <v>38288</v>
      </c>
      <c r="F21" s="325" t="s">
        <v>33</v>
      </c>
      <c r="H21" s="489"/>
      <c r="J21" s="490"/>
      <c r="K21" s="491"/>
      <c r="L21" s="491"/>
      <c r="M21" s="491"/>
      <c r="N21" s="492"/>
      <c r="S21" s="476"/>
    </row>
    <row r="22" spans="1:19" ht="18" customHeight="1">
      <c r="A22" s="301" t="s">
        <v>34</v>
      </c>
      <c r="B22" s="517">
        <v>128</v>
      </c>
      <c r="C22" s="517">
        <v>0</v>
      </c>
      <c r="D22" s="517">
        <v>2993</v>
      </c>
      <c r="E22" s="517">
        <v>24913</v>
      </c>
      <c r="F22" s="325" t="s">
        <v>35</v>
      </c>
      <c r="H22" s="489"/>
      <c r="J22" s="490"/>
      <c r="K22" s="491"/>
      <c r="L22" s="491"/>
      <c r="M22" s="491"/>
      <c r="N22" s="492"/>
      <c r="S22" s="476"/>
    </row>
    <row r="23" spans="1:19" ht="18" customHeight="1">
      <c r="A23" s="301" t="s">
        <v>36</v>
      </c>
      <c r="B23" s="518">
        <v>240</v>
      </c>
      <c r="C23" s="517">
        <v>0</v>
      </c>
      <c r="D23" s="517">
        <v>702</v>
      </c>
      <c r="E23" s="517">
        <v>15638</v>
      </c>
      <c r="F23" s="325" t="s">
        <v>37</v>
      </c>
      <c r="H23" s="489"/>
      <c r="J23" s="490"/>
      <c r="K23" s="491"/>
      <c r="L23" s="491"/>
      <c r="M23" s="491"/>
      <c r="N23" s="493"/>
      <c r="S23" s="476"/>
    </row>
    <row r="24" spans="1:19" ht="18" customHeight="1">
      <c r="A24" s="301" t="s">
        <v>38</v>
      </c>
      <c r="B24" s="517">
        <v>429</v>
      </c>
      <c r="C24" s="517">
        <v>1</v>
      </c>
      <c r="D24" s="517">
        <v>1320</v>
      </c>
      <c r="E24" s="517">
        <v>26186</v>
      </c>
      <c r="F24" s="323" t="s">
        <v>39</v>
      </c>
      <c r="H24" s="489"/>
      <c r="J24" s="490"/>
      <c r="K24" s="491"/>
      <c r="L24" s="491"/>
      <c r="M24" s="491"/>
      <c r="N24" s="493"/>
      <c r="S24" s="475"/>
    </row>
    <row r="25" spans="1:19" ht="18" customHeight="1">
      <c r="A25" s="301" t="s">
        <v>40</v>
      </c>
      <c r="B25" s="517">
        <v>834</v>
      </c>
      <c r="C25" s="517">
        <v>1</v>
      </c>
      <c r="D25" s="517">
        <v>981</v>
      </c>
      <c r="E25" s="517">
        <v>14807</v>
      </c>
      <c r="F25" s="325" t="s">
        <v>41</v>
      </c>
      <c r="H25" s="489"/>
      <c r="J25" s="490"/>
      <c r="K25" s="491"/>
      <c r="L25" s="491"/>
      <c r="M25" s="491"/>
      <c r="N25" s="493"/>
      <c r="S25" s="498"/>
    </row>
    <row r="26" spans="1:19" ht="18" customHeight="1">
      <c r="A26" s="301" t="s">
        <v>42</v>
      </c>
      <c r="B26" s="517">
        <v>463</v>
      </c>
      <c r="C26" s="517">
        <v>4</v>
      </c>
      <c r="D26" s="517">
        <v>5089</v>
      </c>
      <c r="E26" s="517">
        <v>37795</v>
      </c>
      <c r="F26" s="325" t="s">
        <v>43</v>
      </c>
      <c r="H26" s="481"/>
      <c r="J26" s="482"/>
      <c r="K26" s="483"/>
      <c r="L26" s="483"/>
      <c r="M26" s="483"/>
      <c r="N26" s="484"/>
      <c r="S26" s="476"/>
    </row>
    <row r="27" spans="1:19" ht="18" customHeight="1">
      <c r="A27" s="301" t="s">
        <v>44</v>
      </c>
      <c r="B27" s="517">
        <v>2020</v>
      </c>
      <c r="C27" s="517">
        <v>87</v>
      </c>
      <c r="D27" s="517">
        <v>5647</v>
      </c>
      <c r="E27" s="517">
        <v>43023</v>
      </c>
      <c r="F27" s="325" t="s">
        <v>45</v>
      </c>
      <c r="H27" s="489"/>
      <c r="J27" s="490"/>
      <c r="K27" s="491"/>
      <c r="L27" s="491"/>
      <c r="M27" s="491"/>
      <c r="N27" s="492"/>
      <c r="S27" s="476"/>
    </row>
    <row r="28" spans="1:19" ht="18" customHeight="1">
      <c r="A28" s="301" t="s">
        <v>46</v>
      </c>
      <c r="B28" s="517">
        <v>802</v>
      </c>
      <c r="C28" s="517">
        <v>0</v>
      </c>
      <c r="D28" s="517">
        <v>1491</v>
      </c>
      <c r="E28" s="517">
        <v>17831</v>
      </c>
      <c r="F28" s="325" t="s">
        <v>47</v>
      </c>
      <c r="H28" s="489"/>
      <c r="J28" s="490"/>
      <c r="K28" s="491"/>
      <c r="L28" s="491"/>
      <c r="M28" s="491"/>
      <c r="N28" s="493"/>
      <c r="S28" s="476"/>
    </row>
    <row r="29" spans="1:19" ht="18" customHeight="1">
      <c r="A29" s="319" t="s">
        <v>48</v>
      </c>
      <c r="B29" s="389">
        <f>SUM(B30:B38)</f>
        <v>5353</v>
      </c>
      <c r="C29" s="389">
        <f>SUM(C30:C38)</f>
        <v>252</v>
      </c>
      <c r="D29" s="389">
        <f>SUM(D30:D38)</f>
        <v>33591</v>
      </c>
      <c r="E29" s="389">
        <f>SUM(E30:E38)</f>
        <v>391053</v>
      </c>
      <c r="F29" s="321" t="s">
        <v>49</v>
      </c>
      <c r="H29" s="489"/>
      <c r="J29" s="490"/>
      <c r="K29" s="491"/>
      <c r="L29" s="491"/>
      <c r="M29" s="491"/>
      <c r="N29" s="493"/>
      <c r="S29" s="476"/>
    </row>
    <row r="30" spans="1:19" ht="18" customHeight="1">
      <c r="A30" s="98" t="s">
        <v>309</v>
      </c>
      <c r="B30" s="517">
        <v>61</v>
      </c>
      <c r="C30" s="517">
        <v>60</v>
      </c>
      <c r="D30" s="517">
        <v>5972</v>
      </c>
      <c r="E30" s="517">
        <v>64671</v>
      </c>
      <c r="F30" s="323" t="s">
        <v>54</v>
      </c>
      <c r="H30" s="489"/>
      <c r="J30" s="490"/>
      <c r="K30" s="491"/>
      <c r="L30" s="491"/>
      <c r="M30" s="491"/>
      <c r="N30" s="493"/>
      <c r="S30" s="476"/>
    </row>
    <row r="31" spans="1:19" ht="18" customHeight="1">
      <c r="A31" s="326" t="s">
        <v>310</v>
      </c>
      <c r="B31" s="517">
        <v>343</v>
      </c>
      <c r="C31" s="517">
        <v>2</v>
      </c>
      <c r="D31" s="517">
        <v>1388</v>
      </c>
      <c r="E31" s="517">
        <v>26236</v>
      </c>
      <c r="F31" s="323" t="s">
        <v>50</v>
      </c>
      <c r="H31" s="489"/>
      <c r="J31" s="490"/>
      <c r="K31" s="491"/>
      <c r="L31" s="491"/>
      <c r="M31" s="491"/>
      <c r="N31" s="493"/>
      <c r="S31" s="476"/>
    </row>
    <row r="32" spans="1:19" ht="18" customHeight="1">
      <c r="A32" s="98" t="s">
        <v>311</v>
      </c>
      <c r="B32" s="517">
        <v>131</v>
      </c>
      <c r="C32" s="517">
        <v>9</v>
      </c>
      <c r="D32" s="517">
        <v>2522</v>
      </c>
      <c r="E32" s="517">
        <v>29289</v>
      </c>
      <c r="F32" s="323" t="s">
        <v>51</v>
      </c>
      <c r="H32" s="489"/>
      <c r="J32" s="490"/>
      <c r="K32" s="491"/>
      <c r="L32" s="491"/>
      <c r="M32" s="491"/>
      <c r="N32" s="493"/>
      <c r="S32" s="476"/>
    </row>
    <row r="33" spans="1:19" ht="18" customHeight="1">
      <c r="A33" s="301" t="s">
        <v>312</v>
      </c>
      <c r="B33" s="517">
        <v>1514</v>
      </c>
      <c r="C33" s="517">
        <v>16</v>
      </c>
      <c r="D33" s="517">
        <v>10242</v>
      </c>
      <c r="E33" s="517">
        <v>82742</v>
      </c>
      <c r="F33" s="323" t="s">
        <v>52</v>
      </c>
      <c r="H33" s="489"/>
      <c r="J33" s="490"/>
      <c r="K33" s="491"/>
      <c r="L33" s="491"/>
      <c r="M33" s="491"/>
      <c r="N33" s="493"/>
      <c r="S33" s="475"/>
    </row>
    <row r="34" spans="1:19" ht="18" customHeight="1">
      <c r="A34" s="326" t="s">
        <v>313</v>
      </c>
      <c r="B34" s="517">
        <v>306</v>
      </c>
      <c r="C34" s="517">
        <v>9</v>
      </c>
      <c r="D34" s="517">
        <v>1348</v>
      </c>
      <c r="E34" s="517">
        <v>18085</v>
      </c>
      <c r="F34" s="323" t="s">
        <v>53</v>
      </c>
      <c r="H34" s="489"/>
      <c r="J34" s="490"/>
      <c r="K34" s="491"/>
      <c r="L34" s="491"/>
      <c r="M34" s="491"/>
      <c r="N34" s="493"/>
      <c r="S34" s="476"/>
    </row>
    <row r="35" spans="1:19" ht="18" customHeight="1">
      <c r="A35" s="301" t="s">
        <v>314</v>
      </c>
      <c r="B35" s="517">
        <v>845</v>
      </c>
      <c r="C35" s="517">
        <v>95</v>
      </c>
      <c r="D35" s="517">
        <v>2280</v>
      </c>
      <c r="E35" s="517">
        <v>21582</v>
      </c>
      <c r="F35" s="323" t="s">
        <v>57</v>
      </c>
      <c r="H35" s="481"/>
      <c r="J35" s="482"/>
      <c r="K35" s="483"/>
      <c r="L35" s="483"/>
      <c r="M35" s="483"/>
      <c r="N35" s="484"/>
      <c r="S35" s="476"/>
    </row>
    <row r="36" spans="1:19" ht="18" customHeight="1">
      <c r="A36" s="301" t="s">
        <v>315</v>
      </c>
      <c r="B36" s="517">
        <v>618</v>
      </c>
      <c r="C36" s="517">
        <v>44</v>
      </c>
      <c r="D36" s="517">
        <v>3593</v>
      </c>
      <c r="E36" s="517">
        <v>62127</v>
      </c>
      <c r="F36" s="323" t="s">
        <v>59</v>
      </c>
      <c r="H36" s="489"/>
      <c r="J36" s="490"/>
      <c r="K36" s="491"/>
      <c r="L36" s="491"/>
      <c r="M36" s="491"/>
      <c r="N36" s="493"/>
      <c r="S36" s="476"/>
    </row>
    <row r="37" spans="1:19" ht="18" customHeight="1">
      <c r="A37" s="301" t="s">
        <v>316</v>
      </c>
      <c r="B37" s="517">
        <v>1264</v>
      </c>
      <c r="C37" s="517">
        <v>4</v>
      </c>
      <c r="D37" s="517">
        <v>4404</v>
      </c>
      <c r="E37" s="517">
        <v>55273</v>
      </c>
      <c r="F37" s="323" t="s">
        <v>61</v>
      </c>
      <c r="H37" s="489"/>
      <c r="J37" s="490"/>
      <c r="K37" s="491"/>
      <c r="L37" s="491"/>
      <c r="M37" s="491"/>
      <c r="N37" s="493"/>
      <c r="S37" s="476"/>
    </row>
    <row r="38" spans="1:19" ht="18" customHeight="1">
      <c r="A38" s="301" t="s">
        <v>317</v>
      </c>
      <c r="B38" s="517">
        <v>271</v>
      </c>
      <c r="C38" s="517">
        <v>13</v>
      </c>
      <c r="D38" s="517">
        <v>1842</v>
      </c>
      <c r="E38" s="517">
        <v>31048</v>
      </c>
      <c r="F38" s="323" t="s">
        <v>55</v>
      </c>
      <c r="H38" s="489"/>
      <c r="J38" s="490"/>
      <c r="K38" s="491"/>
      <c r="L38" s="491"/>
      <c r="M38" s="491"/>
      <c r="N38" s="492"/>
      <c r="S38" s="476"/>
    </row>
    <row r="39" spans="1:19" ht="18" customHeight="1">
      <c r="A39" s="327" t="s">
        <v>62</v>
      </c>
      <c r="B39" s="389">
        <f>SUM(B40:B46)</f>
        <v>10356</v>
      </c>
      <c r="C39" s="389">
        <f>SUM(C40:C46)</f>
        <v>268</v>
      </c>
      <c r="D39" s="389">
        <f>SUM(D40:D46)</f>
        <v>25311</v>
      </c>
      <c r="E39" s="389">
        <f>SUM(E40:E46)</f>
        <v>354934</v>
      </c>
      <c r="F39" s="321" t="s">
        <v>63</v>
      </c>
      <c r="H39" s="489"/>
      <c r="J39" s="490"/>
      <c r="K39" s="491"/>
      <c r="L39" s="491"/>
      <c r="M39" s="491"/>
      <c r="N39" s="493"/>
      <c r="S39" s="316"/>
    </row>
    <row r="40" spans="1:19" ht="18" customHeight="1">
      <c r="A40" s="98" t="s">
        <v>64</v>
      </c>
      <c r="B40" s="518">
        <v>2382</v>
      </c>
      <c r="C40" s="517">
        <v>91</v>
      </c>
      <c r="D40" s="517">
        <v>4275</v>
      </c>
      <c r="E40" s="517">
        <v>70025</v>
      </c>
      <c r="F40" s="325" t="s">
        <v>65</v>
      </c>
      <c r="H40" s="489"/>
      <c r="J40" s="490"/>
      <c r="K40" s="491"/>
      <c r="L40" s="491"/>
      <c r="M40" s="491"/>
      <c r="N40" s="493"/>
      <c r="S40" s="476"/>
    </row>
    <row r="41" spans="1:19" ht="18" customHeight="1">
      <c r="A41" s="98" t="s">
        <v>66</v>
      </c>
      <c r="B41" s="517">
        <v>2365</v>
      </c>
      <c r="C41" s="517">
        <v>7</v>
      </c>
      <c r="D41" s="517">
        <v>976</v>
      </c>
      <c r="E41" s="517">
        <v>44512</v>
      </c>
      <c r="F41" s="323" t="s">
        <v>67</v>
      </c>
      <c r="H41" s="489"/>
      <c r="J41" s="490"/>
      <c r="K41" s="491"/>
      <c r="L41" s="491"/>
      <c r="M41" s="491"/>
      <c r="N41" s="493"/>
      <c r="S41" s="476"/>
    </row>
    <row r="42" spans="1:19" ht="18" customHeight="1">
      <c r="A42" s="98" t="s">
        <v>68</v>
      </c>
      <c r="B42" s="517">
        <v>400</v>
      </c>
      <c r="C42" s="518">
        <v>53</v>
      </c>
      <c r="D42" s="517">
        <v>3821</v>
      </c>
      <c r="E42" s="517">
        <v>25570</v>
      </c>
      <c r="F42" s="323" t="s">
        <v>69</v>
      </c>
      <c r="H42" s="489"/>
      <c r="J42" s="490"/>
      <c r="K42" s="491"/>
      <c r="L42" s="491"/>
      <c r="M42" s="491"/>
      <c r="N42" s="492"/>
      <c r="S42" s="476"/>
    </row>
    <row r="43" spans="1:19" ht="18" customHeight="1">
      <c r="A43" s="98" t="s">
        <v>70</v>
      </c>
      <c r="B43" s="517">
        <v>1620</v>
      </c>
      <c r="C43" s="517">
        <v>65</v>
      </c>
      <c r="D43" s="517">
        <v>8719</v>
      </c>
      <c r="E43" s="517">
        <v>66983</v>
      </c>
      <c r="F43" s="323" t="s">
        <v>71</v>
      </c>
      <c r="H43" s="489"/>
      <c r="J43" s="490"/>
      <c r="K43" s="491"/>
      <c r="L43" s="491"/>
      <c r="M43" s="491"/>
      <c r="N43" s="493"/>
      <c r="S43" s="476"/>
    </row>
    <row r="44" spans="1:19" ht="18" customHeight="1">
      <c r="A44" s="98" t="s">
        <v>72</v>
      </c>
      <c r="B44" s="517">
        <v>1817</v>
      </c>
      <c r="C44" s="517">
        <v>48</v>
      </c>
      <c r="D44" s="517">
        <v>626</v>
      </c>
      <c r="E44" s="517">
        <v>79223</v>
      </c>
      <c r="F44" s="325" t="s">
        <v>73</v>
      </c>
      <c r="H44" s="481"/>
      <c r="J44" s="482"/>
      <c r="K44" s="483"/>
      <c r="L44" s="483"/>
      <c r="M44" s="483"/>
      <c r="N44" s="484"/>
      <c r="S44" s="476"/>
    </row>
    <row r="45" spans="1:19" ht="18" customHeight="1">
      <c r="A45" s="98" t="s">
        <v>74</v>
      </c>
      <c r="B45" s="517">
        <v>1302</v>
      </c>
      <c r="C45" s="517">
        <v>4</v>
      </c>
      <c r="D45" s="517">
        <v>1572</v>
      </c>
      <c r="E45" s="517">
        <v>39014</v>
      </c>
      <c r="F45" s="325" t="s">
        <v>75</v>
      </c>
      <c r="H45" s="489"/>
      <c r="J45" s="490"/>
      <c r="K45" s="491"/>
      <c r="L45" s="491"/>
      <c r="M45" s="491"/>
      <c r="N45" s="493"/>
      <c r="S45" s="476"/>
    </row>
    <row r="46" spans="1:19" ht="18" customHeight="1">
      <c r="A46" s="98" t="s">
        <v>76</v>
      </c>
      <c r="B46" s="517">
        <v>470</v>
      </c>
      <c r="C46" s="517">
        <v>0</v>
      </c>
      <c r="D46" s="517">
        <v>5322</v>
      </c>
      <c r="E46" s="517">
        <v>29607</v>
      </c>
      <c r="F46" s="323" t="s">
        <v>77</v>
      </c>
      <c r="H46" s="489"/>
      <c r="J46" s="490"/>
      <c r="K46" s="491"/>
      <c r="L46" s="491"/>
      <c r="M46" s="491"/>
      <c r="N46" s="492"/>
      <c r="S46" s="476"/>
    </row>
    <row r="47" spans="1:19" ht="18" customHeight="1">
      <c r="A47" s="328" t="s">
        <v>78</v>
      </c>
      <c r="B47" s="389">
        <f>SUM(B48:B52)</f>
        <v>2857</v>
      </c>
      <c r="C47" s="389">
        <f>SUM(C48:C52)</f>
        <v>97</v>
      </c>
      <c r="D47" s="389">
        <f>SUM(D48:D52)</f>
        <v>6549</v>
      </c>
      <c r="E47" s="389">
        <f>SUM(E48:E52)</f>
        <v>317651</v>
      </c>
      <c r="F47" s="321" t="s">
        <v>79</v>
      </c>
      <c r="H47" s="489"/>
      <c r="J47" s="490"/>
      <c r="K47" s="491"/>
      <c r="L47" s="491"/>
      <c r="M47" s="491"/>
      <c r="N47" s="493"/>
      <c r="S47" s="475"/>
    </row>
    <row r="48" spans="1:19" ht="18" customHeight="1">
      <c r="A48" s="301" t="s">
        <v>80</v>
      </c>
      <c r="B48" s="517">
        <v>510</v>
      </c>
      <c r="C48" s="517">
        <v>18</v>
      </c>
      <c r="D48" s="517">
        <v>1202</v>
      </c>
      <c r="E48" s="517">
        <v>49316</v>
      </c>
      <c r="F48" s="323" t="s">
        <v>81</v>
      </c>
      <c r="H48" s="489"/>
      <c r="J48" s="490"/>
      <c r="K48" s="491"/>
      <c r="L48" s="491"/>
      <c r="M48" s="491"/>
      <c r="N48" s="493"/>
      <c r="S48" s="476"/>
    </row>
    <row r="49" spans="1:6" ht="18" customHeight="1">
      <c r="A49" s="98" t="s">
        <v>82</v>
      </c>
      <c r="B49" s="517">
        <v>844</v>
      </c>
      <c r="C49" s="517">
        <v>2</v>
      </c>
      <c r="D49" s="517">
        <v>1406</v>
      </c>
      <c r="E49" s="517">
        <v>79269</v>
      </c>
      <c r="F49" s="323" t="s">
        <v>83</v>
      </c>
    </row>
    <row r="50" spans="1:6" ht="18" customHeight="1">
      <c r="A50" s="98" t="s">
        <v>84</v>
      </c>
      <c r="B50" s="517">
        <v>652</v>
      </c>
      <c r="C50" s="517">
        <v>15</v>
      </c>
      <c r="D50" s="517">
        <v>838</v>
      </c>
      <c r="E50" s="517">
        <v>72227</v>
      </c>
      <c r="F50" s="323" t="s">
        <v>85</v>
      </c>
    </row>
    <row r="51" spans="1:6" ht="18" customHeight="1">
      <c r="A51" s="98" t="s">
        <v>86</v>
      </c>
      <c r="B51" s="517">
        <v>320</v>
      </c>
      <c r="C51" s="517">
        <v>53</v>
      </c>
      <c r="D51" s="517">
        <v>1469</v>
      </c>
      <c r="E51" s="517">
        <v>42360</v>
      </c>
      <c r="F51" s="323" t="s">
        <v>87</v>
      </c>
    </row>
    <row r="52" spans="1:6" ht="18" customHeight="1">
      <c r="A52" s="98" t="s">
        <v>88</v>
      </c>
      <c r="B52" s="517">
        <v>531</v>
      </c>
      <c r="C52" s="517">
        <v>9</v>
      </c>
      <c r="D52" s="517">
        <v>1634</v>
      </c>
      <c r="E52" s="517">
        <v>74479</v>
      </c>
      <c r="F52" s="325" t="s">
        <v>89</v>
      </c>
    </row>
    <row r="53" spans="1:6" ht="12.95" customHeight="1">
      <c r="A53" s="329"/>
      <c r="B53" s="316"/>
      <c r="C53" s="316"/>
      <c r="D53" s="316"/>
      <c r="E53" s="316"/>
    </row>
    <row r="54" spans="1:6" ht="12.95" customHeight="1">
      <c r="A54" s="329"/>
    </row>
    <row r="55" spans="1:6" ht="12.95" customHeight="1">
      <c r="A55" s="329"/>
    </row>
    <row r="56" spans="1:6" ht="12.95" customHeight="1">
      <c r="A56" s="329"/>
    </row>
    <row r="57" spans="1:6" ht="12.95" customHeight="1">
      <c r="A57" s="329"/>
    </row>
    <row r="58" spans="1:6" ht="12.95" customHeight="1">
      <c r="A58" s="329"/>
    </row>
    <row r="59" spans="1:6" ht="12.95" customHeight="1"/>
    <row r="60" spans="1:6" ht="12.95" customHeight="1">
      <c r="A60" s="329"/>
    </row>
    <row r="61" spans="1:6" ht="12.95" customHeight="1">
      <c r="A61" s="329"/>
    </row>
    <row r="62" spans="1:6" ht="12.95" customHeight="1">
      <c r="A62" s="329"/>
    </row>
    <row r="63" spans="1:6" ht="12.95" customHeight="1">
      <c r="A63" s="329"/>
    </row>
    <row r="64" spans="1:6" ht="12.95" customHeight="1">
      <c r="A64" s="329"/>
    </row>
    <row r="65" spans="1:6" ht="12.95" customHeight="1">
      <c r="A65" s="329"/>
    </row>
    <row r="66" spans="1:6" ht="22.5">
      <c r="A66" s="862" t="s">
        <v>2</v>
      </c>
      <c r="B66" s="884"/>
      <c r="C66" s="884"/>
      <c r="D66" s="884"/>
      <c r="E66" s="884"/>
      <c r="F66" s="864" t="s">
        <v>4</v>
      </c>
    </row>
    <row r="68" spans="1:6" ht="20.25">
      <c r="A68" s="772" t="s">
        <v>1192</v>
      </c>
      <c r="B68" s="317"/>
      <c r="C68" s="317"/>
      <c r="D68" s="330"/>
      <c r="E68" s="470"/>
      <c r="F68" s="826" t="s">
        <v>1195</v>
      </c>
    </row>
    <row r="69" spans="1:6" ht="20.25">
      <c r="A69" s="772" t="s">
        <v>1193</v>
      </c>
      <c r="B69" s="316"/>
      <c r="C69" s="316"/>
      <c r="F69" s="826" t="s">
        <v>1196</v>
      </c>
    </row>
    <row r="70" spans="1:6" ht="20.25">
      <c r="A70" s="772" t="s">
        <v>1202</v>
      </c>
      <c r="B70" s="520"/>
      <c r="F70" s="826" t="s">
        <v>1203</v>
      </c>
    </row>
    <row r="71" spans="1:6">
      <c r="B71" s="943"/>
      <c r="C71" s="943"/>
      <c r="D71" s="943"/>
      <c r="E71" s="943"/>
      <c r="F71" s="260" t="s">
        <v>3</v>
      </c>
    </row>
    <row r="72" spans="1:6">
      <c r="A72" s="96" t="s">
        <v>352</v>
      </c>
      <c r="B72" s="85" t="s">
        <v>394</v>
      </c>
      <c r="C72" s="140" t="s">
        <v>395</v>
      </c>
      <c r="D72" s="85" t="s">
        <v>396</v>
      </c>
      <c r="E72" s="140" t="s">
        <v>397</v>
      </c>
      <c r="F72" s="151" t="s">
        <v>398</v>
      </c>
    </row>
    <row r="73" spans="1:6">
      <c r="A73" s="86"/>
      <c r="B73" s="318"/>
      <c r="C73" s="86"/>
      <c r="D73" s="85" t="s">
        <v>407</v>
      </c>
      <c r="E73" s="319"/>
      <c r="F73" s="86"/>
    </row>
    <row r="74" spans="1:6">
      <c r="A74" s="96"/>
      <c r="B74" s="458" t="s">
        <v>400</v>
      </c>
      <c r="C74" s="298" t="s">
        <v>401</v>
      </c>
      <c r="D74" s="298" t="s">
        <v>402</v>
      </c>
      <c r="E74" s="298" t="s">
        <v>403</v>
      </c>
      <c r="F74" s="86"/>
    </row>
    <row r="75" spans="1:6">
      <c r="A75" s="96"/>
      <c r="B75" s="86"/>
      <c r="C75" s="86"/>
      <c r="D75" s="86"/>
      <c r="E75" s="86"/>
      <c r="F75" s="86"/>
    </row>
    <row r="76" spans="1:6" ht="15.75">
      <c r="A76" s="327" t="s">
        <v>90</v>
      </c>
      <c r="B76" s="298">
        <f>SUM(B77:B92)</f>
        <v>12676</v>
      </c>
      <c r="C76" s="298">
        <f>SUM(C77:C92)</f>
        <v>1906</v>
      </c>
      <c r="D76" s="298">
        <f>SUM(D77:D92)</f>
        <v>24509</v>
      </c>
      <c r="E76" s="298">
        <f>SUM(E77:E92)</f>
        <v>483414</v>
      </c>
      <c r="F76" s="381" t="s">
        <v>91</v>
      </c>
    </row>
    <row r="77" spans="1:6">
      <c r="A77" s="383" t="s">
        <v>92</v>
      </c>
      <c r="B77" s="436">
        <v>659</v>
      </c>
      <c r="C77" s="436">
        <v>21</v>
      </c>
      <c r="D77" s="436">
        <v>1076</v>
      </c>
      <c r="E77" s="436">
        <v>33400</v>
      </c>
      <c r="F77" s="384" t="s">
        <v>93</v>
      </c>
    </row>
    <row r="78" spans="1:6">
      <c r="A78" s="383" t="s">
        <v>94</v>
      </c>
      <c r="B78" s="436">
        <v>1623</v>
      </c>
      <c r="C78" s="436">
        <v>17</v>
      </c>
      <c r="D78" s="436">
        <v>928</v>
      </c>
      <c r="E78" s="436">
        <v>43315</v>
      </c>
      <c r="F78" s="384" t="s">
        <v>95</v>
      </c>
    </row>
    <row r="79" spans="1:6" ht="15">
      <c r="A79" s="383" t="s">
        <v>349</v>
      </c>
      <c r="B79" s="436">
        <v>153</v>
      </c>
      <c r="C79" s="436">
        <v>17</v>
      </c>
      <c r="D79" s="436">
        <v>2067</v>
      </c>
      <c r="E79" s="436">
        <v>12644</v>
      </c>
      <c r="F79" s="334" t="s">
        <v>350</v>
      </c>
    </row>
    <row r="80" spans="1:6">
      <c r="A80" s="383" t="s">
        <v>355</v>
      </c>
      <c r="B80" s="436">
        <v>223</v>
      </c>
      <c r="C80" s="436">
        <v>8</v>
      </c>
      <c r="D80" s="436">
        <v>971</v>
      </c>
      <c r="E80" s="436">
        <v>13670</v>
      </c>
      <c r="F80" s="384" t="s">
        <v>356</v>
      </c>
    </row>
    <row r="81" spans="1:6">
      <c r="A81" s="383" t="s">
        <v>357</v>
      </c>
      <c r="B81" s="436">
        <v>1089</v>
      </c>
      <c r="C81" s="436">
        <v>1137</v>
      </c>
      <c r="D81" s="436">
        <v>3040</v>
      </c>
      <c r="E81" s="436">
        <v>9420</v>
      </c>
      <c r="F81" s="384" t="s">
        <v>358</v>
      </c>
    </row>
    <row r="82" spans="1:6">
      <c r="A82" s="383" t="s">
        <v>359</v>
      </c>
      <c r="B82" s="436">
        <v>610</v>
      </c>
      <c r="C82" s="436">
        <v>10</v>
      </c>
      <c r="D82" s="436">
        <v>706</v>
      </c>
      <c r="E82" s="436">
        <v>10772</v>
      </c>
      <c r="F82" s="384" t="s">
        <v>360</v>
      </c>
    </row>
    <row r="83" spans="1:6">
      <c r="A83" s="383" t="s">
        <v>361</v>
      </c>
      <c r="B83" s="436">
        <v>523</v>
      </c>
      <c r="C83" s="436">
        <v>93</v>
      </c>
      <c r="D83" s="436">
        <v>1587</v>
      </c>
      <c r="E83" s="436">
        <v>17477</v>
      </c>
      <c r="F83" s="384" t="s">
        <v>362</v>
      </c>
    </row>
    <row r="84" spans="1:6">
      <c r="A84" s="383" t="s">
        <v>363</v>
      </c>
      <c r="B84" s="436">
        <v>1045</v>
      </c>
      <c r="C84" s="436">
        <v>7</v>
      </c>
      <c r="D84" s="436">
        <v>2160</v>
      </c>
      <c r="E84" s="436">
        <v>29098</v>
      </c>
      <c r="F84" s="384" t="s">
        <v>364</v>
      </c>
    </row>
    <row r="85" spans="1:6">
      <c r="A85" s="383" t="s">
        <v>365</v>
      </c>
      <c r="B85" s="436">
        <v>239</v>
      </c>
      <c r="C85" s="436">
        <v>20</v>
      </c>
      <c r="D85" s="436">
        <v>1646</v>
      </c>
      <c r="E85" s="436">
        <v>11641</v>
      </c>
      <c r="F85" s="384" t="s">
        <v>366</v>
      </c>
    </row>
    <row r="86" spans="1:6">
      <c r="A86" s="383" t="s">
        <v>367</v>
      </c>
      <c r="B86" s="436">
        <v>3</v>
      </c>
      <c r="C86" s="436">
        <v>191</v>
      </c>
      <c r="D86" s="436">
        <v>27</v>
      </c>
      <c r="E86" s="436">
        <v>66</v>
      </c>
      <c r="F86" s="384" t="s">
        <v>368</v>
      </c>
    </row>
    <row r="87" spans="1:6">
      <c r="A87" s="383" t="s">
        <v>98</v>
      </c>
      <c r="B87" s="436">
        <v>2284</v>
      </c>
      <c r="C87" s="436">
        <v>81</v>
      </c>
      <c r="D87" s="436">
        <v>3306</v>
      </c>
      <c r="E87" s="436">
        <v>62845</v>
      </c>
      <c r="F87" s="384" t="s">
        <v>99</v>
      </c>
    </row>
    <row r="88" spans="1:6">
      <c r="A88" s="383" t="s">
        <v>100</v>
      </c>
      <c r="B88" s="436">
        <v>738</v>
      </c>
      <c r="C88" s="436">
        <v>23</v>
      </c>
      <c r="D88" s="436">
        <v>916</v>
      </c>
      <c r="E88" s="436">
        <v>15458</v>
      </c>
      <c r="F88" s="384" t="s">
        <v>101</v>
      </c>
    </row>
    <row r="89" spans="1:6">
      <c r="A89" s="383" t="s">
        <v>102</v>
      </c>
      <c r="B89" s="436">
        <v>537</v>
      </c>
      <c r="C89" s="436">
        <v>6</v>
      </c>
      <c r="D89" s="436">
        <v>1078</v>
      </c>
      <c r="E89" s="436">
        <v>28600</v>
      </c>
      <c r="F89" s="384" t="s">
        <v>103</v>
      </c>
    </row>
    <row r="90" spans="1:6">
      <c r="A90" s="383" t="s">
        <v>104</v>
      </c>
      <c r="B90" s="436">
        <v>456</v>
      </c>
      <c r="C90" s="436">
        <v>59</v>
      </c>
      <c r="D90" s="436">
        <v>2776</v>
      </c>
      <c r="E90" s="436">
        <v>40004</v>
      </c>
      <c r="F90" s="384" t="s">
        <v>105</v>
      </c>
    </row>
    <row r="91" spans="1:6">
      <c r="A91" s="383" t="s">
        <v>106</v>
      </c>
      <c r="B91" s="436">
        <v>1621</v>
      </c>
      <c r="C91" s="436">
        <v>68</v>
      </c>
      <c r="D91" s="436">
        <v>1379</v>
      </c>
      <c r="E91" s="436">
        <v>82803</v>
      </c>
      <c r="F91" s="384" t="s">
        <v>107</v>
      </c>
    </row>
    <row r="92" spans="1:6">
      <c r="A92" s="383" t="s">
        <v>108</v>
      </c>
      <c r="B92" s="436">
        <v>873</v>
      </c>
      <c r="C92" s="436">
        <v>148</v>
      </c>
      <c r="D92" s="436">
        <v>846</v>
      </c>
      <c r="E92" s="436">
        <v>72201</v>
      </c>
      <c r="F92" s="384" t="s">
        <v>109</v>
      </c>
    </row>
    <row r="93" spans="1:6" ht="14.25">
      <c r="A93" s="328" t="s">
        <v>110</v>
      </c>
      <c r="B93" s="298">
        <f>SUM(B94:B101)</f>
        <v>24768</v>
      </c>
      <c r="C93" s="298">
        <f>SUM(C94:C101)</f>
        <v>210</v>
      </c>
      <c r="D93" s="298">
        <f>SUM(D94:D101)</f>
        <v>15433</v>
      </c>
      <c r="E93" s="298">
        <f>SUM(E94:E101)</f>
        <v>441812</v>
      </c>
      <c r="F93" s="335" t="s">
        <v>111</v>
      </c>
    </row>
    <row r="94" spans="1:6">
      <c r="A94" s="521" t="s">
        <v>112</v>
      </c>
      <c r="B94" s="436">
        <v>2758</v>
      </c>
      <c r="C94" s="436">
        <v>37</v>
      </c>
      <c r="D94" s="436">
        <v>1369</v>
      </c>
      <c r="E94" s="436">
        <v>77085</v>
      </c>
      <c r="F94" s="384" t="s">
        <v>113</v>
      </c>
    </row>
    <row r="95" spans="1:6">
      <c r="A95" s="521" t="s">
        <v>114</v>
      </c>
      <c r="B95" s="436">
        <v>2320</v>
      </c>
      <c r="C95" s="436">
        <v>25</v>
      </c>
      <c r="D95" s="436">
        <v>1020</v>
      </c>
      <c r="E95" s="436">
        <v>30100</v>
      </c>
      <c r="F95" s="384" t="s">
        <v>115</v>
      </c>
    </row>
    <row r="96" spans="1:6">
      <c r="A96" s="521" t="s">
        <v>116</v>
      </c>
      <c r="B96" s="436">
        <v>6452</v>
      </c>
      <c r="C96" s="436">
        <v>10</v>
      </c>
      <c r="D96" s="436">
        <v>2700</v>
      </c>
      <c r="E96" s="436">
        <v>92318</v>
      </c>
      <c r="F96" s="384" t="s">
        <v>117</v>
      </c>
    </row>
    <row r="97" spans="1:6">
      <c r="A97" s="521" t="s">
        <v>118</v>
      </c>
      <c r="B97" s="436">
        <v>1140</v>
      </c>
      <c r="C97" s="436">
        <v>50</v>
      </c>
      <c r="D97" s="436">
        <v>1204</v>
      </c>
      <c r="E97" s="436">
        <v>31102</v>
      </c>
      <c r="F97" s="384" t="s">
        <v>119</v>
      </c>
    </row>
    <row r="98" spans="1:6">
      <c r="A98" s="521" t="s">
        <v>120</v>
      </c>
      <c r="B98" s="436">
        <v>4928</v>
      </c>
      <c r="C98" s="436">
        <v>59</v>
      </c>
      <c r="D98" s="436">
        <v>5130</v>
      </c>
      <c r="E98" s="436">
        <v>70501</v>
      </c>
      <c r="F98" s="384" t="s">
        <v>121</v>
      </c>
    </row>
    <row r="99" spans="1:6">
      <c r="A99" s="521" t="s">
        <v>122</v>
      </c>
      <c r="B99" s="436">
        <v>3935</v>
      </c>
      <c r="C99" s="436">
        <v>8</v>
      </c>
      <c r="D99" s="436">
        <v>759</v>
      </c>
      <c r="E99" s="436">
        <v>37576</v>
      </c>
      <c r="F99" s="384" t="s">
        <v>123</v>
      </c>
    </row>
    <row r="100" spans="1:6">
      <c r="A100" s="521" t="s">
        <v>124</v>
      </c>
      <c r="B100" s="436">
        <v>2275</v>
      </c>
      <c r="C100" s="436">
        <v>20</v>
      </c>
      <c r="D100" s="436">
        <v>2662</v>
      </c>
      <c r="E100" s="436">
        <v>75247</v>
      </c>
      <c r="F100" s="384" t="s">
        <v>1094</v>
      </c>
    </row>
    <row r="101" spans="1:6">
      <c r="A101" s="521" t="s">
        <v>126</v>
      </c>
      <c r="B101" s="436">
        <v>960</v>
      </c>
      <c r="C101" s="436">
        <v>1</v>
      </c>
      <c r="D101" s="436">
        <v>589</v>
      </c>
      <c r="E101" s="436">
        <v>27883</v>
      </c>
      <c r="F101" s="384" t="s">
        <v>127</v>
      </c>
    </row>
    <row r="102" spans="1:6" ht="15.75">
      <c r="A102" s="328" t="s">
        <v>128</v>
      </c>
      <c r="B102" s="298">
        <f>SUM(B103:B107)</f>
        <v>474</v>
      </c>
      <c r="C102" s="298">
        <f>SUM(C103:C107)</f>
        <v>72</v>
      </c>
      <c r="D102" s="298">
        <f>SUM(D103:D107)</f>
        <v>7062</v>
      </c>
      <c r="E102" s="298">
        <f>SUM(E103:E107)</f>
        <v>149810</v>
      </c>
      <c r="F102" s="381" t="s">
        <v>129</v>
      </c>
    </row>
    <row r="103" spans="1:6">
      <c r="A103" s="521" t="s">
        <v>130</v>
      </c>
      <c r="B103" s="436">
        <v>58</v>
      </c>
      <c r="C103" s="436">
        <v>8</v>
      </c>
      <c r="D103" s="436">
        <v>2491</v>
      </c>
      <c r="E103" s="436">
        <v>43152</v>
      </c>
      <c r="F103" s="384" t="s">
        <v>131</v>
      </c>
    </row>
    <row r="104" spans="1:6">
      <c r="A104" s="521" t="s">
        <v>132</v>
      </c>
      <c r="B104" s="436">
        <v>132</v>
      </c>
      <c r="C104" s="436">
        <v>62</v>
      </c>
      <c r="D104" s="436">
        <v>1766</v>
      </c>
      <c r="E104" s="436">
        <v>37480</v>
      </c>
      <c r="F104" s="384" t="s">
        <v>133</v>
      </c>
    </row>
    <row r="105" spans="1:6">
      <c r="A105" s="521" t="s">
        <v>134</v>
      </c>
      <c r="B105" s="436">
        <v>197</v>
      </c>
      <c r="C105" s="436">
        <v>2</v>
      </c>
      <c r="D105" s="436">
        <v>1312</v>
      </c>
      <c r="E105" s="436">
        <v>31025</v>
      </c>
      <c r="F105" s="384" t="s">
        <v>135</v>
      </c>
    </row>
    <row r="106" spans="1:6">
      <c r="A106" s="521" t="s">
        <v>136</v>
      </c>
      <c r="B106" s="436">
        <v>38</v>
      </c>
      <c r="C106" s="436">
        <v>0</v>
      </c>
      <c r="D106" s="436">
        <v>840</v>
      </c>
      <c r="E106" s="436">
        <v>17973</v>
      </c>
      <c r="F106" s="384" t="s">
        <v>137</v>
      </c>
    </row>
    <row r="107" spans="1:6">
      <c r="A107" s="521" t="s">
        <v>138</v>
      </c>
      <c r="B107" s="436">
        <v>49</v>
      </c>
      <c r="C107" s="436">
        <v>0</v>
      </c>
      <c r="D107" s="436">
        <v>653</v>
      </c>
      <c r="E107" s="436">
        <v>20180</v>
      </c>
      <c r="F107" s="384" t="s">
        <v>139</v>
      </c>
    </row>
    <row r="108" spans="1:6" ht="14.25">
      <c r="A108" s="328" t="s">
        <v>140</v>
      </c>
      <c r="B108" s="298">
        <f>SUM(B109:B114)</f>
        <v>4423</v>
      </c>
      <c r="C108" s="298">
        <f>SUM(C109:C114)</f>
        <v>232</v>
      </c>
      <c r="D108" s="298">
        <f>SUM(D109:D114)</f>
        <v>16334</v>
      </c>
      <c r="E108" s="298">
        <f>SUM(E109:E114)</f>
        <v>220803</v>
      </c>
      <c r="F108" s="335" t="s">
        <v>141</v>
      </c>
    </row>
    <row r="109" spans="1:6">
      <c r="A109" s="521" t="s">
        <v>142</v>
      </c>
      <c r="B109" s="436">
        <v>697</v>
      </c>
      <c r="C109" s="436">
        <v>33</v>
      </c>
      <c r="D109" s="436">
        <v>5445</v>
      </c>
      <c r="E109" s="436">
        <v>41791</v>
      </c>
      <c r="F109" s="384" t="s">
        <v>143</v>
      </c>
    </row>
    <row r="110" spans="1:6">
      <c r="A110" s="521" t="s">
        <v>144</v>
      </c>
      <c r="B110" s="436">
        <v>995</v>
      </c>
      <c r="C110" s="436">
        <v>5</v>
      </c>
      <c r="D110" s="436">
        <v>1627</v>
      </c>
      <c r="E110" s="436">
        <v>29874</v>
      </c>
      <c r="F110" s="384" t="s">
        <v>145</v>
      </c>
    </row>
    <row r="111" spans="1:6">
      <c r="A111" s="521" t="s">
        <v>146</v>
      </c>
      <c r="B111" s="436">
        <v>1811</v>
      </c>
      <c r="C111" s="436">
        <v>173</v>
      </c>
      <c r="D111" s="436">
        <v>2803</v>
      </c>
      <c r="E111" s="436">
        <v>60834</v>
      </c>
      <c r="F111" s="384" t="s">
        <v>1095</v>
      </c>
    </row>
    <row r="112" spans="1:6">
      <c r="A112" s="521" t="s">
        <v>148</v>
      </c>
      <c r="B112" s="436">
        <v>807</v>
      </c>
      <c r="C112" s="436">
        <v>11</v>
      </c>
      <c r="D112" s="436">
        <v>4688</v>
      </c>
      <c r="E112" s="436">
        <v>69948</v>
      </c>
      <c r="F112" s="384" t="s">
        <v>149</v>
      </c>
    </row>
    <row r="113" spans="1:6">
      <c r="A113" s="521" t="s">
        <v>150</v>
      </c>
      <c r="B113" s="436">
        <v>62</v>
      </c>
      <c r="C113" s="436">
        <v>3</v>
      </c>
      <c r="D113" s="436">
        <v>816</v>
      </c>
      <c r="E113" s="436">
        <v>10838</v>
      </c>
      <c r="F113" s="384" t="s">
        <v>151</v>
      </c>
    </row>
    <row r="114" spans="1:6">
      <c r="A114" s="521" t="s">
        <v>152</v>
      </c>
      <c r="B114" s="436">
        <v>51</v>
      </c>
      <c r="C114" s="436">
        <v>7</v>
      </c>
      <c r="D114" s="436">
        <v>955</v>
      </c>
      <c r="E114" s="436">
        <v>7518</v>
      </c>
      <c r="F114" s="384" t="s">
        <v>153</v>
      </c>
    </row>
    <row r="115" spans="1:6" ht="14.25">
      <c r="A115" s="319" t="s">
        <v>154</v>
      </c>
      <c r="B115" s="298">
        <f>SUM(B116:B119)</f>
        <v>512</v>
      </c>
      <c r="C115" s="298">
        <f>SUM(C116:C119)</f>
        <v>24</v>
      </c>
      <c r="D115" s="298">
        <f>SUM(D116:D119)</f>
        <v>2510</v>
      </c>
      <c r="E115" s="298">
        <f>SUM(E116:E119)</f>
        <v>26649</v>
      </c>
      <c r="F115" s="335" t="s">
        <v>155</v>
      </c>
    </row>
    <row r="116" spans="1:6">
      <c r="A116" s="521" t="s">
        <v>156</v>
      </c>
      <c r="B116" s="436">
        <v>19</v>
      </c>
      <c r="C116" s="436">
        <v>0</v>
      </c>
      <c r="D116" s="436">
        <v>300</v>
      </c>
      <c r="E116" s="436">
        <v>2124</v>
      </c>
      <c r="F116" s="384" t="s">
        <v>157</v>
      </c>
    </row>
    <row r="117" spans="1:6">
      <c r="A117" s="521" t="s">
        <v>158</v>
      </c>
      <c r="B117" s="436">
        <v>273</v>
      </c>
      <c r="C117" s="436">
        <v>18</v>
      </c>
      <c r="D117" s="436">
        <v>1223</v>
      </c>
      <c r="E117" s="436">
        <v>12502</v>
      </c>
      <c r="F117" s="384" t="s">
        <v>159</v>
      </c>
    </row>
    <row r="118" spans="1:6">
      <c r="A118" s="521" t="s">
        <v>160</v>
      </c>
      <c r="B118" s="436">
        <v>55</v>
      </c>
      <c r="C118" s="436">
        <v>4</v>
      </c>
      <c r="D118" s="436">
        <v>516</v>
      </c>
      <c r="E118" s="436">
        <v>5181</v>
      </c>
      <c r="F118" s="384" t="s">
        <v>161</v>
      </c>
    </row>
    <row r="119" spans="1:6">
      <c r="A119" s="521" t="s">
        <v>162</v>
      </c>
      <c r="B119" s="436">
        <v>165</v>
      </c>
      <c r="C119" s="436">
        <v>2</v>
      </c>
      <c r="D119" s="436">
        <v>471</v>
      </c>
      <c r="E119" s="436">
        <v>6842</v>
      </c>
      <c r="F119" s="384" t="s">
        <v>163</v>
      </c>
    </row>
    <row r="120" spans="1:6" ht="14.25">
      <c r="A120" s="327" t="s">
        <v>164</v>
      </c>
      <c r="B120" s="298">
        <f>SUM(B121:B124)</f>
        <v>284</v>
      </c>
      <c r="C120" s="298">
        <f>SUM(C121:C124)</f>
        <v>7</v>
      </c>
      <c r="D120" s="298">
        <f>SUM(D121:D124)</f>
        <v>2307</v>
      </c>
      <c r="E120" s="298">
        <f>SUM(E121:E124)</f>
        <v>18640</v>
      </c>
      <c r="F120" s="335" t="s">
        <v>165</v>
      </c>
    </row>
    <row r="121" spans="1:6">
      <c r="A121" s="521" t="s">
        <v>166</v>
      </c>
      <c r="B121" s="436">
        <v>95</v>
      </c>
      <c r="C121" s="436">
        <v>0</v>
      </c>
      <c r="D121" s="436">
        <v>250</v>
      </c>
      <c r="E121" s="436">
        <v>3875</v>
      </c>
      <c r="F121" s="384" t="s">
        <v>167</v>
      </c>
    </row>
    <row r="122" spans="1:6">
      <c r="A122" s="521" t="s">
        <v>168</v>
      </c>
      <c r="B122" s="436">
        <v>12</v>
      </c>
      <c r="C122" s="436">
        <v>3</v>
      </c>
      <c r="D122" s="436">
        <v>207</v>
      </c>
      <c r="E122" s="436">
        <v>3624</v>
      </c>
      <c r="F122" s="384" t="s">
        <v>169</v>
      </c>
    </row>
    <row r="123" spans="1:6">
      <c r="A123" s="521" t="s">
        <v>170</v>
      </c>
      <c r="B123" s="436">
        <v>170</v>
      </c>
      <c r="C123" s="436">
        <v>4</v>
      </c>
      <c r="D123" s="436">
        <v>1633</v>
      </c>
      <c r="E123" s="436">
        <v>10076</v>
      </c>
      <c r="F123" s="384" t="s">
        <v>171</v>
      </c>
    </row>
    <row r="124" spans="1:6">
      <c r="A124" s="521" t="s">
        <v>172</v>
      </c>
      <c r="B124" s="436">
        <v>7</v>
      </c>
      <c r="C124" s="436">
        <v>0</v>
      </c>
      <c r="D124" s="522">
        <v>217</v>
      </c>
      <c r="E124" s="436">
        <v>1065</v>
      </c>
      <c r="F124" s="384" t="s">
        <v>173</v>
      </c>
    </row>
    <row r="125" spans="1:6" ht="14.25">
      <c r="A125" s="319" t="s">
        <v>174</v>
      </c>
      <c r="B125" s="318">
        <f>SUM(B126:B127)</f>
        <v>190</v>
      </c>
      <c r="C125" s="318">
        <f>SUM(C126:C127)</f>
        <v>0</v>
      </c>
      <c r="D125" s="318">
        <f>SUM(D126:D127)</f>
        <v>798</v>
      </c>
      <c r="E125" s="318">
        <f>SUM(E126:E127)</f>
        <v>6099</v>
      </c>
      <c r="F125" s="335" t="s">
        <v>175</v>
      </c>
    </row>
    <row r="126" spans="1:6" ht="15">
      <c r="A126" s="301" t="s">
        <v>176</v>
      </c>
      <c r="B126" s="436">
        <v>2</v>
      </c>
      <c r="C126" s="436">
        <v>0</v>
      </c>
      <c r="D126" s="436">
        <v>31</v>
      </c>
      <c r="E126" s="436">
        <v>392</v>
      </c>
      <c r="F126" s="131" t="s">
        <v>369</v>
      </c>
    </row>
    <row r="127" spans="1:6">
      <c r="A127" s="301" t="s">
        <v>178</v>
      </c>
      <c r="B127" s="436">
        <v>188</v>
      </c>
      <c r="C127" s="436">
        <v>0</v>
      </c>
      <c r="D127" s="436">
        <v>767</v>
      </c>
      <c r="E127" s="436">
        <v>5707</v>
      </c>
      <c r="F127" s="384" t="s">
        <v>179</v>
      </c>
    </row>
    <row r="128" spans="1:6" ht="15.75">
      <c r="A128" s="319" t="s">
        <v>351</v>
      </c>
      <c r="B128" s="458">
        <f>B125+B120+B115+B108+B102+B93+B76+'16'!B47+'16'!B39+'16'!B29+'16'!B20+'16'!B11</f>
        <v>71064</v>
      </c>
      <c r="C128" s="458">
        <f>C125+C120+C115+C108+C102+C93+C76+'16'!C47+'16'!C39+'16'!C29+'16'!C20+'16'!C11</f>
        <v>5005</v>
      </c>
      <c r="D128" s="458">
        <f>D125+D120+D115+D108+D102+D93+D76+'16'!D47+'16'!D39+'16'!D29+'16'!D20+'16'!D11</f>
        <v>173764</v>
      </c>
      <c r="E128" s="458">
        <f>E125+E120+E115+E108+E102+E93+E76+'16'!E47+'16'!E39+'16'!E29+'16'!E20+'16'!E11</f>
        <v>2816606</v>
      </c>
      <c r="F128" s="381" t="s">
        <v>181</v>
      </c>
    </row>
    <row r="129" spans="1:6" ht="72.75" customHeight="1">
      <c r="A129" s="144"/>
      <c r="B129" s="300"/>
      <c r="C129" s="300"/>
      <c r="D129" s="300"/>
      <c r="E129" s="300"/>
      <c r="F129" s="117"/>
    </row>
    <row r="130" spans="1:6">
      <c r="A130" s="309" t="s">
        <v>404</v>
      </c>
      <c r="B130" s="85"/>
      <c r="C130" s="85"/>
      <c r="D130" s="140"/>
      <c r="E130" s="86"/>
      <c r="F130" s="152" t="s">
        <v>405</v>
      </c>
    </row>
    <row r="131" spans="1:6">
      <c r="A131" s="309" t="s">
        <v>408</v>
      </c>
      <c r="B131" s="86"/>
      <c r="C131" s="86"/>
      <c r="D131" s="86"/>
      <c r="E131" s="86"/>
      <c r="F131" s="86"/>
    </row>
    <row r="132" spans="1:6">
      <c r="A132" s="309" t="s">
        <v>345</v>
      </c>
      <c r="B132" s="310"/>
      <c r="C132" s="310"/>
      <c r="D132" s="310"/>
      <c r="E132" s="310"/>
      <c r="F132" s="152" t="s">
        <v>346</v>
      </c>
    </row>
  </sheetData>
  <mergeCells count="5">
    <mergeCell ref="E3:F3"/>
    <mergeCell ref="E4:F4"/>
    <mergeCell ref="A5:D5"/>
    <mergeCell ref="E5:F5"/>
    <mergeCell ref="B71:E71"/>
  </mergeCells>
  <printOptions gridLinesSet="0"/>
  <pageMargins left="0.78740157480314965" right="0.7578125" top="0.59055118110236227" bottom="0.59055118110236227" header="0.51181102362204722" footer="0.51181102362204722"/>
  <pageSetup paperSize="9" scale="72" orientation="portrait" r:id="rId1"/>
  <headerFooter alignWithMargins="0"/>
  <colBreaks count="1" manualBreakCount="1">
    <brk id="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00B050"/>
  </sheetPr>
  <dimension ref="A1:Q142"/>
  <sheetViews>
    <sheetView showGridLines="0" view="pageLayout" zoomScaleNormal="100" zoomScaleSheetLayoutView="30" workbookViewId="0">
      <selection activeCell="D24" sqref="D24"/>
    </sheetView>
  </sheetViews>
  <sheetFormatPr baseColWidth="10" defaultColWidth="12.42578125" defaultRowHeight="12.75"/>
  <cols>
    <col min="1" max="1" width="31.42578125" style="343" customWidth="1"/>
    <col min="2" max="4" width="9.85546875" style="343" customWidth="1"/>
    <col min="5" max="5" width="13.28515625" style="343" customWidth="1"/>
    <col min="6" max="6" width="10.7109375" style="343" customWidth="1"/>
    <col min="7" max="7" width="12.28515625" style="343" customWidth="1"/>
    <col min="8" max="8" width="31.140625" style="343" customWidth="1"/>
    <col min="9" max="9" width="8" style="343" customWidth="1"/>
    <col min="10" max="14" width="12.140625" style="343" customWidth="1"/>
    <col min="15" max="17" width="33.85546875" style="343" customWidth="1"/>
    <col min="18" max="255" width="11" style="343" customWidth="1"/>
    <col min="256" max="256" width="12.42578125" style="343"/>
    <col min="257" max="257" width="31.42578125" style="343" customWidth="1"/>
    <col min="258" max="260" width="9.85546875" style="343" customWidth="1"/>
    <col min="261" max="261" width="13.28515625" style="343" customWidth="1"/>
    <col min="262" max="262" width="10.7109375" style="343" customWidth="1"/>
    <col min="263" max="263" width="12.28515625" style="343" customWidth="1"/>
    <col min="264" max="264" width="31.140625" style="343" customWidth="1"/>
    <col min="265" max="265" width="8" style="343" customWidth="1"/>
    <col min="266" max="270" width="12.140625" style="343" customWidth="1"/>
    <col min="271" max="273" width="33.85546875" style="343" customWidth="1"/>
    <col min="274" max="511" width="11" style="343" customWidth="1"/>
    <col min="512" max="512" width="12.42578125" style="343"/>
    <col min="513" max="513" width="31.42578125" style="343" customWidth="1"/>
    <col min="514" max="516" width="9.85546875" style="343" customWidth="1"/>
    <col min="517" max="517" width="13.28515625" style="343" customWidth="1"/>
    <col min="518" max="518" width="10.7109375" style="343" customWidth="1"/>
    <col min="519" max="519" width="12.28515625" style="343" customWidth="1"/>
    <col min="520" max="520" width="31.140625" style="343" customWidth="1"/>
    <col min="521" max="521" width="8" style="343" customWidth="1"/>
    <col min="522" max="526" width="12.140625" style="343" customWidth="1"/>
    <col min="527" max="529" width="33.85546875" style="343" customWidth="1"/>
    <col min="530" max="767" width="11" style="343" customWidth="1"/>
    <col min="768" max="768" width="12.42578125" style="343"/>
    <col min="769" max="769" width="31.42578125" style="343" customWidth="1"/>
    <col min="770" max="772" width="9.85546875" style="343" customWidth="1"/>
    <col min="773" max="773" width="13.28515625" style="343" customWidth="1"/>
    <col min="774" max="774" width="10.7109375" style="343" customWidth="1"/>
    <col min="775" max="775" width="12.28515625" style="343" customWidth="1"/>
    <col min="776" max="776" width="31.140625" style="343" customWidth="1"/>
    <col min="777" max="777" width="8" style="343" customWidth="1"/>
    <col min="778" max="782" width="12.140625" style="343" customWidth="1"/>
    <col min="783" max="785" width="33.85546875" style="343" customWidth="1"/>
    <col min="786" max="1023" width="11" style="343" customWidth="1"/>
    <col min="1024" max="1024" width="12.42578125" style="343"/>
    <col min="1025" max="1025" width="31.42578125" style="343" customWidth="1"/>
    <col min="1026" max="1028" width="9.85546875" style="343" customWidth="1"/>
    <col min="1029" max="1029" width="13.28515625" style="343" customWidth="1"/>
    <col min="1030" max="1030" width="10.7109375" style="343" customWidth="1"/>
    <col min="1031" max="1031" width="12.28515625" style="343" customWidth="1"/>
    <col min="1032" max="1032" width="31.140625" style="343" customWidth="1"/>
    <col min="1033" max="1033" width="8" style="343" customWidth="1"/>
    <col min="1034" max="1038" width="12.140625" style="343" customWidth="1"/>
    <col min="1039" max="1041" width="33.85546875" style="343" customWidth="1"/>
    <col min="1042" max="1279" width="11" style="343" customWidth="1"/>
    <col min="1280" max="1280" width="12.42578125" style="343"/>
    <col min="1281" max="1281" width="31.42578125" style="343" customWidth="1"/>
    <col min="1282" max="1284" width="9.85546875" style="343" customWidth="1"/>
    <col min="1285" max="1285" width="13.28515625" style="343" customWidth="1"/>
    <col min="1286" max="1286" width="10.7109375" style="343" customWidth="1"/>
    <col min="1287" max="1287" width="12.28515625" style="343" customWidth="1"/>
    <col min="1288" max="1288" width="31.140625" style="343" customWidth="1"/>
    <col min="1289" max="1289" width="8" style="343" customWidth="1"/>
    <col min="1290" max="1294" width="12.140625" style="343" customWidth="1"/>
    <col min="1295" max="1297" width="33.85546875" style="343" customWidth="1"/>
    <col min="1298" max="1535" width="11" style="343" customWidth="1"/>
    <col min="1536" max="1536" width="12.42578125" style="343"/>
    <col min="1537" max="1537" width="31.42578125" style="343" customWidth="1"/>
    <col min="1538" max="1540" width="9.85546875" style="343" customWidth="1"/>
    <col min="1541" max="1541" width="13.28515625" style="343" customWidth="1"/>
    <col min="1542" max="1542" width="10.7109375" style="343" customWidth="1"/>
    <col min="1543" max="1543" width="12.28515625" style="343" customWidth="1"/>
    <col min="1544" max="1544" width="31.140625" style="343" customWidth="1"/>
    <col min="1545" max="1545" width="8" style="343" customWidth="1"/>
    <col min="1546" max="1550" width="12.140625" style="343" customWidth="1"/>
    <col min="1551" max="1553" width="33.85546875" style="343" customWidth="1"/>
    <col min="1554" max="1791" width="11" style="343" customWidth="1"/>
    <col min="1792" max="1792" width="12.42578125" style="343"/>
    <col min="1793" max="1793" width="31.42578125" style="343" customWidth="1"/>
    <col min="1794" max="1796" width="9.85546875" style="343" customWidth="1"/>
    <col min="1797" max="1797" width="13.28515625" style="343" customWidth="1"/>
    <col min="1798" max="1798" width="10.7109375" style="343" customWidth="1"/>
    <col min="1799" max="1799" width="12.28515625" style="343" customWidth="1"/>
    <col min="1800" max="1800" width="31.140625" style="343" customWidth="1"/>
    <col min="1801" max="1801" width="8" style="343" customWidth="1"/>
    <col min="1802" max="1806" width="12.140625" style="343" customWidth="1"/>
    <col min="1807" max="1809" width="33.85546875" style="343" customWidth="1"/>
    <col min="1810" max="2047" width="11" style="343" customWidth="1"/>
    <col min="2048" max="2048" width="12.42578125" style="343"/>
    <col min="2049" max="2049" width="31.42578125" style="343" customWidth="1"/>
    <col min="2050" max="2052" width="9.85546875" style="343" customWidth="1"/>
    <col min="2053" max="2053" width="13.28515625" style="343" customWidth="1"/>
    <col min="2054" max="2054" width="10.7109375" style="343" customWidth="1"/>
    <col min="2055" max="2055" width="12.28515625" style="343" customWidth="1"/>
    <col min="2056" max="2056" width="31.140625" style="343" customWidth="1"/>
    <col min="2057" max="2057" width="8" style="343" customWidth="1"/>
    <col min="2058" max="2062" width="12.140625" style="343" customWidth="1"/>
    <col min="2063" max="2065" width="33.85546875" style="343" customWidth="1"/>
    <col min="2066" max="2303" width="11" style="343" customWidth="1"/>
    <col min="2304" max="2304" width="12.42578125" style="343"/>
    <col min="2305" max="2305" width="31.42578125" style="343" customWidth="1"/>
    <col min="2306" max="2308" width="9.85546875" style="343" customWidth="1"/>
    <col min="2309" max="2309" width="13.28515625" style="343" customWidth="1"/>
    <col min="2310" max="2310" width="10.7109375" style="343" customWidth="1"/>
    <col min="2311" max="2311" width="12.28515625" style="343" customWidth="1"/>
    <col min="2312" max="2312" width="31.140625" style="343" customWidth="1"/>
    <col min="2313" max="2313" width="8" style="343" customWidth="1"/>
    <col min="2314" max="2318" width="12.140625" style="343" customWidth="1"/>
    <col min="2319" max="2321" width="33.85546875" style="343" customWidth="1"/>
    <col min="2322" max="2559" width="11" style="343" customWidth="1"/>
    <col min="2560" max="2560" width="12.42578125" style="343"/>
    <col min="2561" max="2561" width="31.42578125" style="343" customWidth="1"/>
    <col min="2562" max="2564" width="9.85546875" style="343" customWidth="1"/>
    <col min="2565" max="2565" width="13.28515625" style="343" customWidth="1"/>
    <col min="2566" max="2566" width="10.7109375" style="343" customWidth="1"/>
    <col min="2567" max="2567" width="12.28515625" style="343" customWidth="1"/>
    <col min="2568" max="2568" width="31.140625" style="343" customWidth="1"/>
    <col min="2569" max="2569" width="8" style="343" customWidth="1"/>
    <col min="2570" max="2574" width="12.140625" style="343" customWidth="1"/>
    <col min="2575" max="2577" width="33.85546875" style="343" customWidth="1"/>
    <col min="2578" max="2815" width="11" style="343" customWidth="1"/>
    <col min="2816" max="2816" width="12.42578125" style="343"/>
    <col min="2817" max="2817" width="31.42578125" style="343" customWidth="1"/>
    <col min="2818" max="2820" width="9.85546875" style="343" customWidth="1"/>
    <col min="2821" max="2821" width="13.28515625" style="343" customWidth="1"/>
    <col min="2822" max="2822" width="10.7109375" style="343" customWidth="1"/>
    <col min="2823" max="2823" width="12.28515625" style="343" customWidth="1"/>
    <col min="2824" max="2824" width="31.140625" style="343" customWidth="1"/>
    <col min="2825" max="2825" width="8" style="343" customWidth="1"/>
    <col min="2826" max="2830" width="12.140625" style="343" customWidth="1"/>
    <col min="2831" max="2833" width="33.85546875" style="343" customWidth="1"/>
    <col min="2834" max="3071" width="11" style="343" customWidth="1"/>
    <col min="3072" max="3072" width="12.42578125" style="343"/>
    <col min="3073" max="3073" width="31.42578125" style="343" customWidth="1"/>
    <col min="3074" max="3076" width="9.85546875" style="343" customWidth="1"/>
    <col min="3077" max="3077" width="13.28515625" style="343" customWidth="1"/>
    <col min="3078" max="3078" width="10.7109375" style="343" customWidth="1"/>
    <col min="3079" max="3079" width="12.28515625" style="343" customWidth="1"/>
    <col min="3080" max="3080" width="31.140625" style="343" customWidth="1"/>
    <col min="3081" max="3081" width="8" style="343" customWidth="1"/>
    <col min="3082" max="3086" width="12.140625" style="343" customWidth="1"/>
    <col min="3087" max="3089" width="33.85546875" style="343" customWidth="1"/>
    <col min="3090" max="3327" width="11" style="343" customWidth="1"/>
    <col min="3328" max="3328" width="12.42578125" style="343"/>
    <col min="3329" max="3329" width="31.42578125" style="343" customWidth="1"/>
    <col min="3330" max="3332" width="9.85546875" style="343" customWidth="1"/>
    <col min="3333" max="3333" width="13.28515625" style="343" customWidth="1"/>
    <col min="3334" max="3334" width="10.7109375" style="343" customWidth="1"/>
    <col min="3335" max="3335" width="12.28515625" style="343" customWidth="1"/>
    <col min="3336" max="3336" width="31.140625" style="343" customWidth="1"/>
    <col min="3337" max="3337" width="8" style="343" customWidth="1"/>
    <col min="3338" max="3342" width="12.140625" style="343" customWidth="1"/>
    <col min="3343" max="3345" width="33.85546875" style="343" customWidth="1"/>
    <col min="3346" max="3583" width="11" style="343" customWidth="1"/>
    <col min="3584" max="3584" width="12.42578125" style="343"/>
    <col min="3585" max="3585" width="31.42578125" style="343" customWidth="1"/>
    <col min="3586" max="3588" width="9.85546875" style="343" customWidth="1"/>
    <col min="3589" max="3589" width="13.28515625" style="343" customWidth="1"/>
    <col min="3590" max="3590" width="10.7109375" style="343" customWidth="1"/>
    <col min="3591" max="3591" width="12.28515625" style="343" customWidth="1"/>
    <col min="3592" max="3592" width="31.140625" style="343" customWidth="1"/>
    <col min="3593" max="3593" width="8" style="343" customWidth="1"/>
    <col min="3594" max="3598" width="12.140625" style="343" customWidth="1"/>
    <col min="3599" max="3601" width="33.85546875" style="343" customWidth="1"/>
    <col min="3602" max="3839" width="11" style="343" customWidth="1"/>
    <col min="3840" max="3840" width="12.42578125" style="343"/>
    <col min="3841" max="3841" width="31.42578125" style="343" customWidth="1"/>
    <col min="3842" max="3844" width="9.85546875" style="343" customWidth="1"/>
    <col min="3845" max="3845" width="13.28515625" style="343" customWidth="1"/>
    <col min="3846" max="3846" width="10.7109375" style="343" customWidth="1"/>
    <col min="3847" max="3847" width="12.28515625" style="343" customWidth="1"/>
    <col min="3848" max="3848" width="31.140625" style="343" customWidth="1"/>
    <col min="3849" max="3849" width="8" style="343" customWidth="1"/>
    <col min="3850" max="3854" width="12.140625" style="343" customWidth="1"/>
    <col min="3855" max="3857" width="33.85546875" style="343" customWidth="1"/>
    <col min="3858" max="4095" width="11" style="343" customWidth="1"/>
    <col min="4096" max="4096" width="12.42578125" style="343"/>
    <col min="4097" max="4097" width="31.42578125" style="343" customWidth="1"/>
    <col min="4098" max="4100" width="9.85546875" style="343" customWidth="1"/>
    <col min="4101" max="4101" width="13.28515625" style="343" customWidth="1"/>
    <col min="4102" max="4102" width="10.7109375" style="343" customWidth="1"/>
    <col min="4103" max="4103" width="12.28515625" style="343" customWidth="1"/>
    <col min="4104" max="4104" width="31.140625" style="343" customWidth="1"/>
    <col min="4105" max="4105" width="8" style="343" customWidth="1"/>
    <col min="4106" max="4110" width="12.140625" style="343" customWidth="1"/>
    <col min="4111" max="4113" width="33.85546875" style="343" customWidth="1"/>
    <col min="4114" max="4351" width="11" style="343" customWidth="1"/>
    <col min="4352" max="4352" width="12.42578125" style="343"/>
    <col min="4353" max="4353" width="31.42578125" style="343" customWidth="1"/>
    <col min="4354" max="4356" width="9.85546875" style="343" customWidth="1"/>
    <col min="4357" max="4357" width="13.28515625" style="343" customWidth="1"/>
    <col min="4358" max="4358" width="10.7109375" style="343" customWidth="1"/>
    <col min="4359" max="4359" width="12.28515625" style="343" customWidth="1"/>
    <col min="4360" max="4360" width="31.140625" style="343" customWidth="1"/>
    <col min="4361" max="4361" width="8" style="343" customWidth="1"/>
    <col min="4362" max="4366" width="12.140625" style="343" customWidth="1"/>
    <col min="4367" max="4369" width="33.85546875" style="343" customWidth="1"/>
    <col min="4370" max="4607" width="11" style="343" customWidth="1"/>
    <col min="4608" max="4608" width="12.42578125" style="343"/>
    <col min="4609" max="4609" width="31.42578125" style="343" customWidth="1"/>
    <col min="4610" max="4612" width="9.85546875" style="343" customWidth="1"/>
    <col min="4613" max="4613" width="13.28515625" style="343" customWidth="1"/>
    <col min="4614" max="4614" width="10.7109375" style="343" customWidth="1"/>
    <col min="4615" max="4615" width="12.28515625" style="343" customWidth="1"/>
    <col min="4616" max="4616" width="31.140625" style="343" customWidth="1"/>
    <col min="4617" max="4617" width="8" style="343" customWidth="1"/>
    <col min="4618" max="4622" width="12.140625" style="343" customWidth="1"/>
    <col min="4623" max="4625" width="33.85546875" style="343" customWidth="1"/>
    <col min="4626" max="4863" width="11" style="343" customWidth="1"/>
    <col min="4864" max="4864" width="12.42578125" style="343"/>
    <col min="4865" max="4865" width="31.42578125" style="343" customWidth="1"/>
    <col min="4866" max="4868" width="9.85546875" style="343" customWidth="1"/>
    <col min="4869" max="4869" width="13.28515625" style="343" customWidth="1"/>
    <col min="4870" max="4870" width="10.7109375" style="343" customWidth="1"/>
    <col min="4871" max="4871" width="12.28515625" style="343" customWidth="1"/>
    <col min="4872" max="4872" width="31.140625" style="343" customWidth="1"/>
    <col min="4873" max="4873" width="8" style="343" customWidth="1"/>
    <col min="4874" max="4878" width="12.140625" style="343" customWidth="1"/>
    <col min="4879" max="4881" width="33.85546875" style="343" customWidth="1"/>
    <col min="4882" max="5119" width="11" style="343" customWidth="1"/>
    <col min="5120" max="5120" width="12.42578125" style="343"/>
    <col min="5121" max="5121" width="31.42578125" style="343" customWidth="1"/>
    <col min="5122" max="5124" width="9.85546875" style="343" customWidth="1"/>
    <col min="5125" max="5125" width="13.28515625" style="343" customWidth="1"/>
    <col min="5126" max="5126" width="10.7109375" style="343" customWidth="1"/>
    <col min="5127" max="5127" width="12.28515625" style="343" customWidth="1"/>
    <col min="5128" max="5128" width="31.140625" style="343" customWidth="1"/>
    <col min="5129" max="5129" width="8" style="343" customWidth="1"/>
    <col min="5130" max="5134" width="12.140625" style="343" customWidth="1"/>
    <col min="5135" max="5137" width="33.85546875" style="343" customWidth="1"/>
    <col min="5138" max="5375" width="11" style="343" customWidth="1"/>
    <col min="5376" max="5376" width="12.42578125" style="343"/>
    <col min="5377" max="5377" width="31.42578125" style="343" customWidth="1"/>
    <col min="5378" max="5380" width="9.85546875" style="343" customWidth="1"/>
    <col min="5381" max="5381" width="13.28515625" style="343" customWidth="1"/>
    <col min="5382" max="5382" width="10.7109375" style="343" customWidth="1"/>
    <col min="5383" max="5383" width="12.28515625" style="343" customWidth="1"/>
    <col min="5384" max="5384" width="31.140625" style="343" customWidth="1"/>
    <col min="5385" max="5385" width="8" style="343" customWidth="1"/>
    <col min="5386" max="5390" width="12.140625" style="343" customWidth="1"/>
    <col min="5391" max="5393" width="33.85546875" style="343" customWidth="1"/>
    <col min="5394" max="5631" width="11" style="343" customWidth="1"/>
    <col min="5632" max="5632" width="12.42578125" style="343"/>
    <col min="5633" max="5633" width="31.42578125" style="343" customWidth="1"/>
    <col min="5634" max="5636" width="9.85546875" style="343" customWidth="1"/>
    <col min="5637" max="5637" width="13.28515625" style="343" customWidth="1"/>
    <col min="5638" max="5638" width="10.7109375" style="343" customWidth="1"/>
    <col min="5639" max="5639" width="12.28515625" style="343" customWidth="1"/>
    <col min="5640" max="5640" width="31.140625" style="343" customWidth="1"/>
    <col min="5641" max="5641" width="8" style="343" customWidth="1"/>
    <col min="5642" max="5646" width="12.140625" style="343" customWidth="1"/>
    <col min="5647" max="5649" width="33.85546875" style="343" customWidth="1"/>
    <col min="5650" max="5887" width="11" style="343" customWidth="1"/>
    <col min="5888" max="5888" width="12.42578125" style="343"/>
    <col min="5889" max="5889" width="31.42578125" style="343" customWidth="1"/>
    <col min="5890" max="5892" width="9.85546875" style="343" customWidth="1"/>
    <col min="5893" max="5893" width="13.28515625" style="343" customWidth="1"/>
    <col min="5894" max="5894" width="10.7109375" style="343" customWidth="1"/>
    <col min="5895" max="5895" width="12.28515625" style="343" customWidth="1"/>
    <col min="5896" max="5896" width="31.140625" style="343" customWidth="1"/>
    <col min="5897" max="5897" width="8" style="343" customWidth="1"/>
    <col min="5898" max="5902" width="12.140625" style="343" customWidth="1"/>
    <col min="5903" max="5905" width="33.85546875" style="343" customWidth="1"/>
    <col min="5906" max="6143" width="11" style="343" customWidth="1"/>
    <col min="6144" max="6144" width="12.42578125" style="343"/>
    <col min="6145" max="6145" width="31.42578125" style="343" customWidth="1"/>
    <col min="6146" max="6148" width="9.85546875" style="343" customWidth="1"/>
    <col min="6149" max="6149" width="13.28515625" style="343" customWidth="1"/>
    <col min="6150" max="6150" width="10.7109375" style="343" customWidth="1"/>
    <col min="6151" max="6151" width="12.28515625" style="343" customWidth="1"/>
    <col min="6152" max="6152" width="31.140625" style="343" customWidth="1"/>
    <col min="6153" max="6153" width="8" style="343" customWidth="1"/>
    <col min="6154" max="6158" width="12.140625" style="343" customWidth="1"/>
    <col min="6159" max="6161" width="33.85546875" style="343" customWidth="1"/>
    <col min="6162" max="6399" width="11" style="343" customWidth="1"/>
    <col min="6400" max="6400" width="12.42578125" style="343"/>
    <col min="6401" max="6401" width="31.42578125" style="343" customWidth="1"/>
    <col min="6402" max="6404" width="9.85546875" style="343" customWidth="1"/>
    <col min="6405" max="6405" width="13.28515625" style="343" customWidth="1"/>
    <col min="6406" max="6406" width="10.7109375" style="343" customWidth="1"/>
    <col min="6407" max="6407" width="12.28515625" style="343" customWidth="1"/>
    <col min="6408" max="6408" width="31.140625" style="343" customWidth="1"/>
    <col min="6409" max="6409" width="8" style="343" customWidth="1"/>
    <col min="6410" max="6414" width="12.140625" style="343" customWidth="1"/>
    <col min="6415" max="6417" width="33.85546875" style="343" customWidth="1"/>
    <col min="6418" max="6655" width="11" style="343" customWidth="1"/>
    <col min="6656" max="6656" width="12.42578125" style="343"/>
    <col min="6657" max="6657" width="31.42578125" style="343" customWidth="1"/>
    <col min="6658" max="6660" width="9.85546875" style="343" customWidth="1"/>
    <col min="6661" max="6661" width="13.28515625" style="343" customWidth="1"/>
    <col min="6662" max="6662" width="10.7109375" style="343" customWidth="1"/>
    <col min="6663" max="6663" width="12.28515625" style="343" customWidth="1"/>
    <col min="6664" max="6664" width="31.140625" style="343" customWidth="1"/>
    <col min="6665" max="6665" width="8" style="343" customWidth="1"/>
    <col min="6666" max="6670" width="12.140625" style="343" customWidth="1"/>
    <col min="6671" max="6673" width="33.85546875" style="343" customWidth="1"/>
    <col min="6674" max="6911" width="11" style="343" customWidth="1"/>
    <col min="6912" max="6912" width="12.42578125" style="343"/>
    <col min="6913" max="6913" width="31.42578125" style="343" customWidth="1"/>
    <col min="6914" max="6916" width="9.85546875" style="343" customWidth="1"/>
    <col min="6917" max="6917" width="13.28515625" style="343" customWidth="1"/>
    <col min="6918" max="6918" width="10.7109375" style="343" customWidth="1"/>
    <col min="6919" max="6919" width="12.28515625" style="343" customWidth="1"/>
    <col min="6920" max="6920" width="31.140625" style="343" customWidth="1"/>
    <col min="6921" max="6921" width="8" style="343" customWidth="1"/>
    <col min="6922" max="6926" width="12.140625" style="343" customWidth="1"/>
    <col min="6927" max="6929" width="33.85546875" style="343" customWidth="1"/>
    <col min="6930" max="7167" width="11" style="343" customWidth="1"/>
    <col min="7168" max="7168" width="12.42578125" style="343"/>
    <col min="7169" max="7169" width="31.42578125" style="343" customWidth="1"/>
    <col min="7170" max="7172" width="9.85546875" style="343" customWidth="1"/>
    <col min="7173" max="7173" width="13.28515625" style="343" customWidth="1"/>
    <col min="7174" max="7174" width="10.7109375" style="343" customWidth="1"/>
    <col min="7175" max="7175" width="12.28515625" style="343" customWidth="1"/>
    <col min="7176" max="7176" width="31.140625" style="343" customWidth="1"/>
    <col min="7177" max="7177" width="8" style="343" customWidth="1"/>
    <col min="7178" max="7182" width="12.140625" style="343" customWidth="1"/>
    <col min="7183" max="7185" width="33.85546875" style="343" customWidth="1"/>
    <col min="7186" max="7423" width="11" style="343" customWidth="1"/>
    <col min="7424" max="7424" width="12.42578125" style="343"/>
    <col min="7425" max="7425" width="31.42578125" style="343" customWidth="1"/>
    <col min="7426" max="7428" width="9.85546875" style="343" customWidth="1"/>
    <col min="7429" max="7429" width="13.28515625" style="343" customWidth="1"/>
    <col min="7430" max="7430" width="10.7109375" style="343" customWidth="1"/>
    <col min="7431" max="7431" width="12.28515625" style="343" customWidth="1"/>
    <col min="7432" max="7432" width="31.140625" style="343" customWidth="1"/>
    <col min="7433" max="7433" width="8" style="343" customWidth="1"/>
    <col min="7434" max="7438" width="12.140625" style="343" customWidth="1"/>
    <col min="7439" max="7441" width="33.85546875" style="343" customWidth="1"/>
    <col min="7442" max="7679" width="11" style="343" customWidth="1"/>
    <col min="7680" max="7680" width="12.42578125" style="343"/>
    <col min="7681" max="7681" width="31.42578125" style="343" customWidth="1"/>
    <col min="7682" max="7684" width="9.85546875" style="343" customWidth="1"/>
    <col min="7685" max="7685" width="13.28515625" style="343" customWidth="1"/>
    <col min="7686" max="7686" width="10.7109375" style="343" customWidth="1"/>
    <col min="7687" max="7687" width="12.28515625" style="343" customWidth="1"/>
    <col min="7688" max="7688" width="31.140625" style="343" customWidth="1"/>
    <col min="7689" max="7689" width="8" style="343" customWidth="1"/>
    <col min="7690" max="7694" width="12.140625" style="343" customWidth="1"/>
    <col min="7695" max="7697" width="33.85546875" style="343" customWidth="1"/>
    <col min="7698" max="7935" width="11" style="343" customWidth="1"/>
    <col min="7936" max="7936" width="12.42578125" style="343"/>
    <col min="7937" max="7937" width="31.42578125" style="343" customWidth="1"/>
    <col min="7938" max="7940" width="9.85546875" style="343" customWidth="1"/>
    <col min="7941" max="7941" width="13.28515625" style="343" customWidth="1"/>
    <col min="7942" max="7942" width="10.7109375" style="343" customWidth="1"/>
    <col min="7943" max="7943" width="12.28515625" style="343" customWidth="1"/>
    <col min="7944" max="7944" width="31.140625" style="343" customWidth="1"/>
    <col min="7945" max="7945" width="8" style="343" customWidth="1"/>
    <col min="7946" max="7950" width="12.140625" style="343" customWidth="1"/>
    <col min="7951" max="7953" width="33.85546875" style="343" customWidth="1"/>
    <col min="7954" max="8191" width="11" style="343" customWidth="1"/>
    <col min="8192" max="8192" width="12.42578125" style="343"/>
    <col min="8193" max="8193" width="31.42578125" style="343" customWidth="1"/>
    <col min="8194" max="8196" width="9.85546875" style="343" customWidth="1"/>
    <col min="8197" max="8197" width="13.28515625" style="343" customWidth="1"/>
    <col min="8198" max="8198" width="10.7109375" style="343" customWidth="1"/>
    <col min="8199" max="8199" width="12.28515625" style="343" customWidth="1"/>
    <col min="8200" max="8200" width="31.140625" style="343" customWidth="1"/>
    <col min="8201" max="8201" width="8" style="343" customWidth="1"/>
    <col min="8202" max="8206" width="12.140625" style="343" customWidth="1"/>
    <col min="8207" max="8209" width="33.85546875" style="343" customWidth="1"/>
    <col min="8210" max="8447" width="11" style="343" customWidth="1"/>
    <col min="8448" max="8448" width="12.42578125" style="343"/>
    <col min="8449" max="8449" width="31.42578125" style="343" customWidth="1"/>
    <col min="8450" max="8452" width="9.85546875" style="343" customWidth="1"/>
    <col min="8453" max="8453" width="13.28515625" style="343" customWidth="1"/>
    <col min="8454" max="8454" width="10.7109375" style="343" customWidth="1"/>
    <col min="8455" max="8455" width="12.28515625" style="343" customWidth="1"/>
    <col min="8456" max="8456" width="31.140625" style="343" customWidth="1"/>
    <col min="8457" max="8457" width="8" style="343" customWidth="1"/>
    <col min="8458" max="8462" width="12.140625" style="343" customWidth="1"/>
    <col min="8463" max="8465" width="33.85546875" style="343" customWidth="1"/>
    <col min="8466" max="8703" width="11" style="343" customWidth="1"/>
    <col min="8704" max="8704" width="12.42578125" style="343"/>
    <col min="8705" max="8705" width="31.42578125" style="343" customWidth="1"/>
    <col min="8706" max="8708" width="9.85546875" style="343" customWidth="1"/>
    <col min="8709" max="8709" width="13.28515625" style="343" customWidth="1"/>
    <col min="8710" max="8710" width="10.7109375" style="343" customWidth="1"/>
    <col min="8711" max="8711" width="12.28515625" style="343" customWidth="1"/>
    <col min="8712" max="8712" width="31.140625" style="343" customWidth="1"/>
    <col min="8713" max="8713" width="8" style="343" customWidth="1"/>
    <col min="8714" max="8718" width="12.140625" style="343" customWidth="1"/>
    <col min="8719" max="8721" width="33.85546875" style="343" customWidth="1"/>
    <col min="8722" max="8959" width="11" style="343" customWidth="1"/>
    <col min="8960" max="8960" width="12.42578125" style="343"/>
    <col min="8961" max="8961" width="31.42578125" style="343" customWidth="1"/>
    <col min="8962" max="8964" width="9.85546875" style="343" customWidth="1"/>
    <col min="8965" max="8965" width="13.28515625" style="343" customWidth="1"/>
    <col min="8966" max="8966" width="10.7109375" style="343" customWidth="1"/>
    <col min="8967" max="8967" width="12.28515625" style="343" customWidth="1"/>
    <col min="8968" max="8968" width="31.140625" style="343" customWidth="1"/>
    <col min="8969" max="8969" width="8" style="343" customWidth="1"/>
    <col min="8970" max="8974" width="12.140625" style="343" customWidth="1"/>
    <col min="8975" max="8977" width="33.85546875" style="343" customWidth="1"/>
    <col min="8978" max="9215" width="11" style="343" customWidth="1"/>
    <col min="9216" max="9216" width="12.42578125" style="343"/>
    <col min="9217" max="9217" width="31.42578125" style="343" customWidth="1"/>
    <col min="9218" max="9220" width="9.85546875" style="343" customWidth="1"/>
    <col min="9221" max="9221" width="13.28515625" style="343" customWidth="1"/>
    <col min="9222" max="9222" width="10.7109375" style="343" customWidth="1"/>
    <col min="9223" max="9223" width="12.28515625" style="343" customWidth="1"/>
    <col min="9224" max="9224" width="31.140625" style="343" customWidth="1"/>
    <col min="9225" max="9225" width="8" style="343" customWidth="1"/>
    <col min="9226" max="9230" width="12.140625" style="343" customWidth="1"/>
    <col min="9231" max="9233" width="33.85546875" style="343" customWidth="1"/>
    <col min="9234" max="9471" width="11" style="343" customWidth="1"/>
    <col min="9472" max="9472" width="12.42578125" style="343"/>
    <col min="9473" max="9473" width="31.42578125" style="343" customWidth="1"/>
    <col min="9474" max="9476" width="9.85546875" style="343" customWidth="1"/>
    <col min="9477" max="9477" width="13.28515625" style="343" customWidth="1"/>
    <col min="9478" max="9478" width="10.7109375" style="343" customWidth="1"/>
    <col min="9479" max="9479" width="12.28515625" style="343" customWidth="1"/>
    <col min="9480" max="9480" width="31.140625" style="343" customWidth="1"/>
    <col min="9481" max="9481" width="8" style="343" customWidth="1"/>
    <col min="9482" max="9486" width="12.140625" style="343" customWidth="1"/>
    <col min="9487" max="9489" width="33.85546875" style="343" customWidth="1"/>
    <col min="9490" max="9727" width="11" style="343" customWidth="1"/>
    <col min="9728" max="9728" width="12.42578125" style="343"/>
    <col min="9729" max="9729" width="31.42578125" style="343" customWidth="1"/>
    <col min="9730" max="9732" width="9.85546875" style="343" customWidth="1"/>
    <col min="9733" max="9733" width="13.28515625" style="343" customWidth="1"/>
    <col min="9734" max="9734" width="10.7109375" style="343" customWidth="1"/>
    <col min="9735" max="9735" width="12.28515625" style="343" customWidth="1"/>
    <col min="9736" max="9736" width="31.140625" style="343" customWidth="1"/>
    <col min="9737" max="9737" width="8" style="343" customWidth="1"/>
    <col min="9738" max="9742" width="12.140625" style="343" customWidth="1"/>
    <col min="9743" max="9745" width="33.85546875" style="343" customWidth="1"/>
    <col min="9746" max="9983" width="11" style="343" customWidth="1"/>
    <col min="9984" max="9984" width="12.42578125" style="343"/>
    <col min="9985" max="9985" width="31.42578125" style="343" customWidth="1"/>
    <col min="9986" max="9988" width="9.85546875" style="343" customWidth="1"/>
    <col min="9989" max="9989" width="13.28515625" style="343" customWidth="1"/>
    <col min="9990" max="9990" width="10.7109375" style="343" customWidth="1"/>
    <col min="9991" max="9991" width="12.28515625" style="343" customWidth="1"/>
    <col min="9992" max="9992" width="31.140625" style="343" customWidth="1"/>
    <col min="9993" max="9993" width="8" style="343" customWidth="1"/>
    <col min="9994" max="9998" width="12.140625" style="343" customWidth="1"/>
    <col min="9999" max="10001" width="33.85546875" style="343" customWidth="1"/>
    <col min="10002" max="10239" width="11" style="343" customWidth="1"/>
    <col min="10240" max="10240" width="12.42578125" style="343"/>
    <col min="10241" max="10241" width="31.42578125" style="343" customWidth="1"/>
    <col min="10242" max="10244" width="9.85546875" style="343" customWidth="1"/>
    <col min="10245" max="10245" width="13.28515625" style="343" customWidth="1"/>
    <col min="10246" max="10246" width="10.7109375" style="343" customWidth="1"/>
    <col min="10247" max="10247" width="12.28515625" style="343" customWidth="1"/>
    <col min="10248" max="10248" width="31.140625" style="343" customWidth="1"/>
    <col min="10249" max="10249" width="8" style="343" customWidth="1"/>
    <col min="10250" max="10254" width="12.140625" style="343" customWidth="1"/>
    <col min="10255" max="10257" width="33.85546875" style="343" customWidth="1"/>
    <col min="10258" max="10495" width="11" style="343" customWidth="1"/>
    <col min="10496" max="10496" width="12.42578125" style="343"/>
    <col min="10497" max="10497" width="31.42578125" style="343" customWidth="1"/>
    <col min="10498" max="10500" width="9.85546875" style="343" customWidth="1"/>
    <col min="10501" max="10501" width="13.28515625" style="343" customWidth="1"/>
    <col min="10502" max="10502" width="10.7109375" style="343" customWidth="1"/>
    <col min="10503" max="10503" width="12.28515625" style="343" customWidth="1"/>
    <col min="10504" max="10504" width="31.140625" style="343" customWidth="1"/>
    <col min="10505" max="10505" width="8" style="343" customWidth="1"/>
    <col min="10506" max="10510" width="12.140625" style="343" customWidth="1"/>
    <col min="10511" max="10513" width="33.85546875" style="343" customWidth="1"/>
    <col min="10514" max="10751" width="11" style="343" customWidth="1"/>
    <col min="10752" max="10752" width="12.42578125" style="343"/>
    <col min="10753" max="10753" width="31.42578125" style="343" customWidth="1"/>
    <col min="10754" max="10756" width="9.85546875" style="343" customWidth="1"/>
    <col min="10757" max="10757" width="13.28515625" style="343" customWidth="1"/>
    <col min="10758" max="10758" width="10.7109375" style="343" customWidth="1"/>
    <col min="10759" max="10759" width="12.28515625" style="343" customWidth="1"/>
    <col min="10760" max="10760" width="31.140625" style="343" customWidth="1"/>
    <col min="10761" max="10761" width="8" style="343" customWidth="1"/>
    <col min="10762" max="10766" width="12.140625" style="343" customWidth="1"/>
    <col min="10767" max="10769" width="33.85546875" style="343" customWidth="1"/>
    <col min="10770" max="11007" width="11" style="343" customWidth="1"/>
    <col min="11008" max="11008" width="12.42578125" style="343"/>
    <col min="11009" max="11009" width="31.42578125" style="343" customWidth="1"/>
    <col min="11010" max="11012" width="9.85546875" style="343" customWidth="1"/>
    <col min="11013" max="11013" width="13.28515625" style="343" customWidth="1"/>
    <col min="11014" max="11014" width="10.7109375" style="343" customWidth="1"/>
    <col min="11015" max="11015" width="12.28515625" style="343" customWidth="1"/>
    <col min="11016" max="11016" width="31.140625" style="343" customWidth="1"/>
    <col min="11017" max="11017" width="8" style="343" customWidth="1"/>
    <col min="11018" max="11022" width="12.140625" style="343" customWidth="1"/>
    <col min="11023" max="11025" width="33.85546875" style="343" customWidth="1"/>
    <col min="11026" max="11263" width="11" style="343" customWidth="1"/>
    <col min="11264" max="11264" width="12.42578125" style="343"/>
    <col min="11265" max="11265" width="31.42578125" style="343" customWidth="1"/>
    <col min="11266" max="11268" width="9.85546875" style="343" customWidth="1"/>
    <col min="11269" max="11269" width="13.28515625" style="343" customWidth="1"/>
    <col min="11270" max="11270" width="10.7109375" style="343" customWidth="1"/>
    <col min="11271" max="11271" width="12.28515625" style="343" customWidth="1"/>
    <col min="11272" max="11272" width="31.140625" style="343" customWidth="1"/>
    <col min="11273" max="11273" width="8" style="343" customWidth="1"/>
    <col min="11274" max="11278" width="12.140625" style="343" customWidth="1"/>
    <col min="11279" max="11281" width="33.85546875" style="343" customWidth="1"/>
    <col min="11282" max="11519" width="11" style="343" customWidth="1"/>
    <col min="11520" max="11520" width="12.42578125" style="343"/>
    <col min="11521" max="11521" width="31.42578125" style="343" customWidth="1"/>
    <col min="11522" max="11524" width="9.85546875" style="343" customWidth="1"/>
    <col min="11525" max="11525" width="13.28515625" style="343" customWidth="1"/>
    <col min="11526" max="11526" width="10.7109375" style="343" customWidth="1"/>
    <col min="11527" max="11527" width="12.28515625" style="343" customWidth="1"/>
    <col min="11528" max="11528" width="31.140625" style="343" customWidth="1"/>
    <col min="11529" max="11529" width="8" style="343" customWidth="1"/>
    <col min="11530" max="11534" width="12.140625" style="343" customWidth="1"/>
    <col min="11535" max="11537" width="33.85546875" style="343" customWidth="1"/>
    <col min="11538" max="11775" width="11" style="343" customWidth="1"/>
    <col min="11776" max="11776" width="12.42578125" style="343"/>
    <col min="11777" max="11777" width="31.42578125" style="343" customWidth="1"/>
    <col min="11778" max="11780" width="9.85546875" style="343" customWidth="1"/>
    <col min="11781" max="11781" width="13.28515625" style="343" customWidth="1"/>
    <col min="11782" max="11782" width="10.7109375" style="343" customWidth="1"/>
    <col min="11783" max="11783" width="12.28515625" style="343" customWidth="1"/>
    <col min="11784" max="11784" width="31.140625" style="343" customWidth="1"/>
    <col min="11785" max="11785" width="8" style="343" customWidth="1"/>
    <col min="11786" max="11790" width="12.140625" style="343" customWidth="1"/>
    <col min="11791" max="11793" width="33.85546875" style="343" customWidth="1"/>
    <col min="11794" max="12031" width="11" style="343" customWidth="1"/>
    <col min="12032" max="12032" width="12.42578125" style="343"/>
    <col min="12033" max="12033" width="31.42578125" style="343" customWidth="1"/>
    <col min="12034" max="12036" width="9.85546875" style="343" customWidth="1"/>
    <col min="12037" max="12037" width="13.28515625" style="343" customWidth="1"/>
    <col min="12038" max="12038" width="10.7109375" style="343" customWidth="1"/>
    <col min="12039" max="12039" width="12.28515625" style="343" customWidth="1"/>
    <col min="12040" max="12040" width="31.140625" style="343" customWidth="1"/>
    <col min="12041" max="12041" width="8" style="343" customWidth="1"/>
    <col min="12042" max="12046" width="12.140625" style="343" customWidth="1"/>
    <col min="12047" max="12049" width="33.85546875" style="343" customWidth="1"/>
    <col min="12050" max="12287" width="11" style="343" customWidth="1"/>
    <col min="12288" max="12288" width="12.42578125" style="343"/>
    <col min="12289" max="12289" width="31.42578125" style="343" customWidth="1"/>
    <col min="12290" max="12292" width="9.85546875" style="343" customWidth="1"/>
    <col min="12293" max="12293" width="13.28515625" style="343" customWidth="1"/>
    <col min="12294" max="12294" width="10.7109375" style="343" customWidth="1"/>
    <col min="12295" max="12295" width="12.28515625" style="343" customWidth="1"/>
    <col min="12296" max="12296" width="31.140625" style="343" customWidth="1"/>
    <col min="12297" max="12297" width="8" style="343" customWidth="1"/>
    <col min="12298" max="12302" width="12.140625" style="343" customWidth="1"/>
    <col min="12303" max="12305" width="33.85546875" style="343" customWidth="1"/>
    <col min="12306" max="12543" width="11" style="343" customWidth="1"/>
    <col min="12544" max="12544" width="12.42578125" style="343"/>
    <col min="12545" max="12545" width="31.42578125" style="343" customWidth="1"/>
    <col min="12546" max="12548" width="9.85546875" style="343" customWidth="1"/>
    <col min="12549" max="12549" width="13.28515625" style="343" customWidth="1"/>
    <col min="12550" max="12550" width="10.7109375" style="343" customWidth="1"/>
    <col min="12551" max="12551" width="12.28515625" style="343" customWidth="1"/>
    <col min="12552" max="12552" width="31.140625" style="343" customWidth="1"/>
    <col min="12553" max="12553" width="8" style="343" customWidth="1"/>
    <col min="12554" max="12558" width="12.140625" style="343" customWidth="1"/>
    <col min="12559" max="12561" width="33.85546875" style="343" customWidth="1"/>
    <col min="12562" max="12799" width="11" style="343" customWidth="1"/>
    <col min="12800" max="12800" width="12.42578125" style="343"/>
    <col min="12801" max="12801" width="31.42578125" style="343" customWidth="1"/>
    <col min="12802" max="12804" width="9.85546875" style="343" customWidth="1"/>
    <col min="12805" max="12805" width="13.28515625" style="343" customWidth="1"/>
    <col min="12806" max="12806" width="10.7109375" style="343" customWidth="1"/>
    <col min="12807" max="12807" width="12.28515625" style="343" customWidth="1"/>
    <col min="12808" max="12808" width="31.140625" style="343" customWidth="1"/>
    <col min="12809" max="12809" width="8" style="343" customWidth="1"/>
    <col min="12810" max="12814" width="12.140625" style="343" customWidth="1"/>
    <col min="12815" max="12817" width="33.85546875" style="343" customWidth="1"/>
    <col min="12818" max="13055" width="11" style="343" customWidth="1"/>
    <col min="13056" max="13056" width="12.42578125" style="343"/>
    <col min="13057" max="13057" width="31.42578125" style="343" customWidth="1"/>
    <col min="13058" max="13060" width="9.85546875" style="343" customWidth="1"/>
    <col min="13061" max="13061" width="13.28515625" style="343" customWidth="1"/>
    <col min="13062" max="13062" width="10.7109375" style="343" customWidth="1"/>
    <col min="13063" max="13063" width="12.28515625" style="343" customWidth="1"/>
    <col min="13064" max="13064" width="31.140625" style="343" customWidth="1"/>
    <col min="13065" max="13065" width="8" style="343" customWidth="1"/>
    <col min="13066" max="13070" width="12.140625" style="343" customWidth="1"/>
    <col min="13071" max="13073" width="33.85546875" style="343" customWidth="1"/>
    <col min="13074" max="13311" width="11" style="343" customWidth="1"/>
    <col min="13312" max="13312" width="12.42578125" style="343"/>
    <col min="13313" max="13313" width="31.42578125" style="343" customWidth="1"/>
    <col min="13314" max="13316" width="9.85546875" style="343" customWidth="1"/>
    <col min="13317" max="13317" width="13.28515625" style="343" customWidth="1"/>
    <col min="13318" max="13318" width="10.7109375" style="343" customWidth="1"/>
    <col min="13319" max="13319" width="12.28515625" style="343" customWidth="1"/>
    <col min="13320" max="13320" width="31.140625" style="343" customWidth="1"/>
    <col min="13321" max="13321" width="8" style="343" customWidth="1"/>
    <col min="13322" max="13326" width="12.140625" style="343" customWidth="1"/>
    <col min="13327" max="13329" width="33.85546875" style="343" customWidth="1"/>
    <col min="13330" max="13567" width="11" style="343" customWidth="1"/>
    <col min="13568" max="13568" width="12.42578125" style="343"/>
    <col min="13569" max="13569" width="31.42578125" style="343" customWidth="1"/>
    <col min="13570" max="13572" width="9.85546875" style="343" customWidth="1"/>
    <col min="13573" max="13573" width="13.28515625" style="343" customWidth="1"/>
    <col min="13574" max="13574" width="10.7109375" style="343" customWidth="1"/>
    <col min="13575" max="13575" width="12.28515625" style="343" customWidth="1"/>
    <col min="13576" max="13576" width="31.140625" style="343" customWidth="1"/>
    <col min="13577" max="13577" width="8" style="343" customWidth="1"/>
    <col min="13578" max="13582" width="12.140625" style="343" customWidth="1"/>
    <col min="13583" max="13585" width="33.85546875" style="343" customWidth="1"/>
    <col min="13586" max="13823" width="11" style="343" customWidth="1"/>
    <col min="13824" max="13824" width="12.42578125" style="343"/>
    <col min="13825" max="13825" width="31.42578125" style="343" customWidth="1"/>
    <col min="13826" max="13828" width="9.85546875" style="343" customWidth="1"/>
    <col min="13829" max="13829" width="13.28515625" style="343" customWidth="1"/>
    <col min="13830" max="13830" width="10.7109375" style="343" customWidth="1"/>
    <col min="13831" max="13831" width="12.28515625" style="343" customWidth="1"/>
    <col min="13832" max="13832" width="31.140625" style="343" customWidth="1"/>
    <col min="13833" max="13833" width="8" style="343" customWidth="1"/>
    <col min="13834" max="13838" width="12.140625" style="343" customWidth="1"/>
    <col min="13839" max="13841" width="33.85546875" style="343" customWidth="1"/>
    <col min="13842" max="14079" width="11" style="343" customWidth="1"/>
    <col min="14080" max="14080" width="12.42578125" style="343"/>
    <col min="14081" max="14081" width="31.42578125" style="343" customWidth="1"/>
    <col min="14082" max="14084" width="9.85546875" style="343" customWidth="1"/>
    <col min="14085" max="14085" width="13.28515625" style="343" customWidth="1"/>
    <col min="14086" max="14086" width="10.7109375" style="343" customWidth="1"/>
    <col min="14087" max="14087" width="12.28515625" style="343" customWidth="1"/>
    <col min="14088" max="14088" width="31.140625" style="343" customWidth="1"/>
    <col min="14089" max="14089" width="8" style="343" customWidth="1"/>
    <col min="14090" max="14094" width="12.140625" style="343" customWidth="1"/>
    <col min="14095" max="14097" width="33.85546875" style="343" customWidth="1"/>
    <col min="14098" max="14335" width="11" style="343" customWidth="1"/>
    <col min="14336" max="14336" width="12.42578125" style="343"/>
    <col min="14337" max="14337" width="31.42578125" style="343" customWidth="1"/>
    <col min="14338" max="14340" width="9.85546875" style="343" customWidth="1"/>
    <col min="14341" max="14341" width="13.28515625" style="343" customWidth="1"/>
    <col min="14342" max="14342" width="10.7109375" style="343" customWidth="1"/>
    <col min="14343" max="14343" width="12.28515625" style="343" customWidth="1"/>
    <col min="14344" max="14344" width="31.140625" style="343" customWidth="1"/>
    <col min="14345" max="14345" width="8" style="343" customWidth="1"/>
    <col min="14346" max="14350" width="12.140625" style="343" customWidth="1"/>
    <col min="14351" max="14353" width="33.85546875" style="343" customWidth="1"/>
    <col min="14354" max="14591" width="11" style="343" customWidth="1"/>
    <col min="14592" max="14592" width="12.42578125" style="343"/>
    <col min="14593" max="14593" width="31.42578125" style="343" customWidth="1"/>
    <col min="14594" max="14596" width="9.85546875" style="343" customWidth="1"/>
    <col min="14597" max="14597" width="13.28515625" style="343" customWidth="1"/>
    <col min="14598" max="14598" width="10.7109375" style="343" customWidth="1"/>
    <col min="14599" max="14599" width="12.28515625" style="343" customWidth="1"/>
    <col min="14600" max="14600" width="31.140625" style="343" customWidth="1"/>
    <col min="14601" max="14601" width="8" style="343" customWidth="1"/>
    <col min="14602" max="14606" width="12.140625" style="343" customWidth="1"/>
    <col min="14607" max="14609" width="33.85546875" style="343" customWidth="1"/>
    <col min="14610" max="14847" width="11" style="343" customWidth="1"/>
    <col min="14848" max="14848" width="12.42578125" style="343"/>
    <col min="14849" max="14849" width="31.42578125" style="343" customWidth="1"/>
    <col min="14850" max="14852" width="9.85546875" style="343" customWidth="1"/>
    <col min="14853" max="14853" width="13.28515625" style="343" customWidth="1"/>
    <col min="14854" max="14854" width="10.7109375" style="343" customWidth="1"/>
    <col min="14855" max="14855" width="12.28515625" style="343" customWidth="1"/>
    <col min="14856" max="14856" width="31.140625" style="343" customWidth="1"/>
    <col min="14857" max="14857" width="8" style="343" customWidth="1"/>
    <col min="14858" max="14862" width="12.140625" style="343" customWidth="1"/>
    <col min="14863" max="14865" width="33.85546875" style="343" customWidth="1"/>
    <col min="14866" max="15103" width="11" style="343" customWidth="1"/>
    <col min="15104" max="15104" width="12.42578125" style="343"/>
    <col min="15105" max="15105" width="31.42578125" style="343" customWidth="1"/>
    <col min="15106" max="15108" width="9.85546875" style="343" customWidth="1"/>
    <col min="15109" max="15109" width="13.28515625" style="343" customWidth="1"/>
    <col min="15110" max="15110" width="10.7109375" style="343" customWidth="1"/>
    <col min="15111" max="15111" width="12.28515625" style="343" customWidth="1"/>
    <col min="15112" max="15112" width="31.140625" style="343" customWidth="1"/>
    <col min="15113" max="15113" width="8" style="343" customWidth="1"/>
    <col min="15114" max="15118" width="12.140625" style="343" customWidth="1"/>
    <col min="15119" max="15121" width="33.85546875" style="343" customWidth="1"/>
    <col min="15122" max="15359" width="11" style="343" customWidth="1"/>
    <col min="15360" max="15360" width="12.42578125" style="343"/>
    <col min="15361" max="15361" width="31.42578125" style="343" customWidth="1"/>
    <col min="15362" max="15364" width="9.85546875" style="343" customWidth="1"/>
    <col min="15365" max="15365" width="13.28515625" style="343" customWidth="1"/>
    <col min="15366" max="15366" width="10.7109375" style="343" customWidth="1"/>
    <col min="15367" max="15367" width="12.28515625" style="343" customWidth="1"/>
    <col min="15368" max="15368" width="31.140625" style="343" customWidth="1"/>
    <col min="15369" max="15369" width="8" style="343" customWidth="1"/>
    <col min="15370" max="15374" width="12.140625" style="343" customWidth="1"/>
    <col min="15375" max="15377" width="33.85546875" style="343" customWidth="1"/>
    <col min="15378" max="15615" width="11" style="343" customWidth="1"/>
    <col min="15616" max="15616" width="12.42578125" style="343"/>
    <col min="15617" max="15617" width="31.42578125" style="343" customWidth="1"/>
    <col min="15618" max="15620" width="9.85546875" style="343" customWidth="1"/>
    <col min="15621" max="15621" width="13.28515625" style="343" customWidth="1"/>
    <col min="15622" max="15622" width="10.7109375" style="343" customWidth="1"/>
    <col min="15623" max="15623" width="12.28515625" style="343" customWidth="1"/>
    <col min="15624" max="15624" width="31.140625" style="343" customWidth="1"/>
    <col min="15625" max="15625" width="8" style="343" customWidth="1"/>
    <col min="15626" max="15630" width="12.140625" style="343" customWidth="1"/>
    <col min="15631" max="15633" width="33.85546875" style="343" customWidth="1"/>
    <col min="15634" max="15871" width="11" style="343" customWidth="1"/>
    <col min="15872" max="15872" width="12.42578125" style="343"/>
    <col min="15873" max="15873" width="31.42578125" style="343" customWidth="1"/>
    <col min="15874" max="15876" width="9.85546875" style="343" customWidth="1"/>
    <col min="15877" max="15877" width="13.28515625" style="343" customWidth="1"/>
    <col min="15878" max="15878" width="10.7109375" style="343" customWidth="1"/>
    <col min="15879" max="15879" width="12.28515625" style="343" customWidth="1"/>
    <col min="15880" max="15880" width="31.140625" style="343" customWidth="1"/>
    <col min="15881" max="15881" width="8" style="343" customWidth="1"/>
    <col min="15882" max="15886" width="12.140625" style="343" customWidth="1"/>
    <col min="15887" max="15889" width="33.85546875" style="343" customWidth="1"/>
    <col min="15890" max="16127" width="11" style="343" customWidth="1"/>
    <col min="16128" max="16128" width="12.42578125" style="343"/>
    <col min="16129" max="16129" width="31.42578125" style="343" customWidth="1"/>
    <col min="16130" max="16132" width="9.85546875" style="343" customWidth="1"/>
    <col min="16133" max="16133" width="13.28515625" style="343" customWidth="1"/>
    <col min="16134" max="16134" width="10.7109375" style="343" customWidth="1"/>
    <col min="16135" max="16135" width="12.28515625" style="343" customWidth="1"/>
    <col min="16136" max="16136" width="31.140625" style="343" customWidth="1"/>
    <col min="16137" max="16137" width="8" style="343" customWidth="1"/>
    <col min="16138" max="16142" width="12.140625" style="343" customWidth="1"/>
    <col min="16143" max="16145" width="33.85546875" style="343" customWidth="1"/>
    <col min="16146" max="16383" width="11" style="343" customWidth="1"/>
    <col min="16384" max="16384" width="12.42578125" style="343"/>
  </cols>
  <sheetData>
    <row r="1" spans="1:17" ht="24.75" customHeight="1">
      <c r="A1" s="847" t="s">
        <v>2</v>
      </c>
      <c r="B1" s="847"/>
      <c r="C1" s="885"/>
      <c r="D1" s="885"/>
      <c r="E1" s="885"/>
      <c r="F1" s="885"/>
      <c r="G1" s="885"/>
      <c r="H1" s="873" t="s">
        <v>188</v>
      </c>
      <c r="O1" s="344"/>
    </row>
    <row r="2" spans="1:17" ht="18.95" customHeight="1">
      <c r="L2" s="356"/>
    </row>
    <row r="3" spans="1:17" ht="20.25">
      <c r="A3" s="840" t="s">
        <v>1204</v>
      </c>
      <c r="B3" s="345"/>
      <c r="C3" s="356"/>
      <c r="D3" s="356"/>
      <c r="E3" s="356"/>
      <c r="G3" s="524"/>
      <c r="H3" s="824" t="s">
        <v>1206</v>
      </c>
      <c r="J3" s="348"/>
      <c r="L3" s="356"/>
      <c r="O3" s="379"/>
    </row>
    <row r="4" spans="1:17" ht="18.95" customHeight="1">
      <c r="A4" s="840" t="s">
        <v>1205</v>
      </c>
      <c r="B4" s="345"/>
      <c r="C4" s="356"/>
      <c r="D4" s="356"/>
      <c r="E4" s="356"/>
      <c r="F4" s="944" t="s">
        <v>1207</v>
      </c>
      <c r="G4" s="945"/>
      <c r="H4" s="945"/>
      <c r="J4" s="525"/>
      <c r="L4" s="526"/>
      <c r="O4" s="379"/>
    </row>
    <row r="5" spans="1:17" ht="15.75" customHeight="1">
      <c r="A5" s="345"/>
      <c r="B5" s="345"/>
      <c r="F5" s="527"/>
      <c r="G5" s="365"/>
      <c r="H5" s="380"/>
      <c r="O5" s="528"/>
    </row>
    <row r="6" spans="1:17" ht="16.5" customHeight="1">
      <c r="A6" s="96" t="s">
        <v>352</v>
      </c>
      <c r="B6" s="918" t="s">
        <v>409</v>
      </c>
      <c r="C6" s="918"/>
      <c r="D6" s="918"/>
      <c r="E6" s="918"/>
      <c r="F6" s="918"/>
      <c r="G6" s="918"/>
      <c r="H6" s="151" t="s">
        <v>354</v>
      </c>
      <c r="O6" s="528"/>
    </row>
    <row r="7" spans="1:17" ht="13.5" customHeight="1">
      <c r="A7" s="96"/>
      <c r="B7" s="916" t="s">
        <v>410</v>
      </c>
      <c r="C7" s="916"/>
      <c r="D7" s="916"/>
      <c r="E7" s="916"/>
      <c r="F7" s="916"/>
      <c r="G7" s="916"/>
      <c r="H7" s="151"/>
      <c r="I7" s="529"/>
      <c r="J7" s="356"/>
      <c r="K7" s="356"/>
      <c r="L7" s="530"/>
      <c r="N7" s="356"/>
      <c r="O7" s="528"/>
    </row>
    <row r="8" spans="1:17" ht="13.5" customHeight="1">
      <c r="A8" s="531"/>
      <c r="B8" s="140" t="s">
        <v>411</v>
      </c>
      <c r="C8" s="85" t="s">
        <v>412</v>
      </c>
      <c r="D8" s="85" t="s">
        <v>413</v>
      </c>
      <c r="E8" s="85" t="s">
        <v>414</v>
      </c>
      <c r="F8" s="85" t="s">
        <v>415</v>
      </c>
      <c r="G8" s="140" t="s">
        <v>416</v>
      </c>
      <c r="H8" s="86"/>
      <c r="I8" s="529"/>
      <c r="J8" s="356"/>
      <c r="K8" s="356"/>
      <c r="L8" s="530"/>
      <c r="N8" s="356"/>
      <c r="O8" s="528"/>
    </row>
    <row r="9" spans="1:17" ht="13.5" customHeight="1">
      <c r="A9" s="86"/>
      <c r="B9" s="140" t="s">
        <v>417</v>
      </c>
      <c r="C9" s="85" t="s">
        <v>418</v>
      </c>
      <c r="D9" s="85" t="s">
        <v>419</v>
      </c>
      <c r="E9" s="85" t="s">
        <v>420</v>
      </c>
      <c r="F9" s="85" t="s">
        <v>421</v>
      </c>
      <c r="G9" s="85" t="s">
        <v>422</v>
      </c>
      <c r="H9" s="256"/>
      <c r="O9" s="528"/>
    </row>
    <row r="10" spans="1:17" s="533" customFormat="1" ht="13.5" customHeight="1">
      <c r="A10" s="494"/>
      <c r="B10" s="532" t="s">
        <v>423</v>
      </c>
      <c r="C10" s="532"/>
      <c r="D10" s="532"/>
      <c r="E10" s="532"/>
      <c r="F10" s="532"/>
      <c r="G10" s="532"/>
      <c r="H10" s="494"/>
      <c r="O10" s="534"/>
    </row>
    <row r="11" spans="1:17" s="353" customFormat="1" ht="18" customHeight="1">
      <c r="A11" s="319" t="s">
        <v>16</v>
      </c>
      <c r="B11" s="298">
        <f t="shared" ref="B11:G11" si="0">SUM(B12:B19)</f>
        <v>77709</v>
      </c>
      <c r="C11" s="298">
        <f t="shared" si="0"/>
        <v>76490</v>
      </c>
      <c r="D11" s="298">
        <f t="shared" si="0"/>
        <v>79828</v>
      </c>
      <c r="E11" s="298">
        <f t="shared" si="0"/>
        <v>78827</v>
      </c>
      <c r="F11" s="298">
        <f t="shared" si="0"/>
        <v>75954</v>
      </c>
      <c r="G11" s="298">
        <f t="shared" si="0"/>
        <v>78939</v>
      </c>
      <c r="H11" s="321" t="s">
        <v>17</v>
      </c>
      <c r="I11" s="535"/>
      <c r="J11" s="536"/>
      <c r="L11" s="536"/>
      <c r="M11" s="536"/>
      <c r="N11" s="536"/>
      <c r="O11" s="382"/>
      <c r="Q11" s="537"/>
    </row>
    <row r="12" spans="1:17" s="353" customFormat="1" ht="18" customHeight="1">
      <c r="A12" s="301" t="s">
        <v>301</v>
      </c>
      <c r="B12" s="299">
        <v>8402</v>
      </c>
      <c r="C12" s="299">
        <v>8448</v>
      </c>
      <c r="D12" s="299">
        <v>10476</v>
      </c>
      <c r="E12" s="299">
        <v>8611</v>
      </c>
      <c r="F12" s="299">
        <v>8413</v>
      </c>
      <c r="G12" s="299">
        <v>8528</v>
      </c>
      <c r="H12" s="323" t="s">
        <v>18</v>
      </c>
      <c r="I12" s="535"/>
      <c r="J12" s="538"/>
      <c r="L12" s="538"/>
      <c r="M12" s="538"/>
      <c r="N12" s="538"/>
      <c r="O12" s="385"/>
      <c r="Q12" s="539"/>
    </row>
    <row r="13" spans="1:17" s="353" customFormat="1" ht="18" customHeight="1">
      <c r="A13" s="301" t="s">
        <v>302</v>
      </c>
      <c r="B13" s="299">
        <v>8763</v>
      </c>
      <c r="C13" s="299">
        <v>9551</v>
      </c>
      <c r="D13" s="299">
        <v>9618</v>
      </c>
      <c r="E13" s="299">
        <v>10442</v>
      </c>
      <c r="F13" s="299">
        <v>10191</v>
      </c>
      <c r="G13" s="299">
        <v>10191</v>
      </c>
      <c r="H13" s="323" t="s">
        <v>19</v>
      </c>
      <c r="I13" s="535"/>
      <c r="J13" s="536"/>
      <c r="L13" s="536"/>
      <c r="M13" s="536"/>
      <c r="N13" s="536"/>
      <c r="O13" s="385"/>
      <c r="Q13" s="537"/>
    </row>
    <row r="14" spans="1:17" s="353" customFormat="1" ht="18" customHeight="1">
      <c r="A14" s="301" t="s">
        <v>303</v>
      </c>
      <c r="B14" s="299">
        <v>1662</v>
      </c>
      <c r="C14" s="299">
        <v>1614</v>
      </c>
      <c r="D14" s="299">
        <v>1756</v>
      </c>
      <c r="E14" s="299">
        <v>1908</v>
      </c>
      <c r="F14" s="299">
        <v>1731</v>
      </c>
      <c r="G14" s="299">
        <v>1731</v>
      </c>
      <c r="H14" s="323" t="s">
        <v>20</v>
      </c>
      <c r="I14" s="535"/>
      <c r="J14" s="538"/>
      <c r="L14" s="538"/>
      <c r="M14" s="538"/>
      <c r="N14" s="538"/>
      <c r="O14" s="385"/>
      <c r="Q14" s="537"/>
    </row>
    <row r="15" spans="1:17" s="353" customFormat="1" ht="18" customHeight="1">
      <c r="A15" s="86" t="s">
        <v>304</v>
      </c>
      <c r="B15" s="299">
        <v>11282</v>
      </c>
      <c r="C15" s="299">
        <v>10925</v>
      </c>
      <c r="D15" s="299">
        <v>11054</v>
      </c>
      <c r="E15" s="299">
        <v>11351</v>
      </c>
      <c r="F15" s="299">
        <v>11104</v>
      </c>
      <c r="G15" s="299">
        <v>11105</v>
      </c>
      <c r="H15" s="323" t="s">
        <v>21</v>
      </c>
      <c r="I15" s="535"/>
      <c r="J15" s="538"/>
      <c r="L15" s="538"/>
      <c r="M15" s="538"/>
      <c r="N15" s="538"/>
      <c r="O15" s="385"/>
      <c r="Q15" s="537"/>
    </row>
    <row r="16" spans="1:17" s="353" customFormat="1" ht="18" customHeight="1">
      <c r="A16" s="86" t="s">
        <v>305</v>
      </c>
      <c r="B16" s="299">
        <v>5972</v>
      </c>
      <c r="C16" s="299">
        <v>5760</v>
      </c>
      <c r="D16" s="299">
        <v>6442</v>
      </c>
      <c r="E16" s="299">
        <v>5923</v>
      </c>
      <c r="F16" s="299">
        <v>6014</v>
      </c>
      <c r="G16" s="299">
        <v>7630</v>
      </c>
      <c r="H16" s="323" t="s">
        <v>25</v>
      </c>
      <c r="I16" s="535"/>
      <c r="J16" s="536"/>
      <c r="L16" s="536"/>
      <c r="M16" s="536"/>
      <c r="N16" s="536"/>
      <c r="O16" s="385"/>
      <c r="Q16" s="537"/>
    </row>
    <row r="17" spans="1:17" s="353" customFormat="1" ht="18" customHeight="1">
      <c r="A17" s="86" t="s">
        <v>306</v>
      </c>
      <c r="B17" s="299">
        <v>25722</v>
      </c>
      <c r="C17" s="299">
        <v>25485</v>
      </c>
      <c r="D17" s="299">
        <v>25562</v>
      </c>
      <c r="E17" s="299">
        <v>25302</v>
      </c>
      <c r="F17" s="299">
        <v>24515</v>
      </c>
      <c r="G17" s="299">
        <v>24719</v>
      </c>
      <c r="H17" s="323" t="s">
        <v>27</v>
      </c>
      <c r="I17" s="535"/>
      <c r="J17" s="538"/>
      <c r="L17" s="538"/>
      <c r="M17" s="538"/>
      <c r="N17" s="538"/>
      <c r="O17" s="382"/>
      <c r="Q17" s="537"/>
    </row>
    <row r="18" spans="1:17" s="353" customFormat="1" ht="18" customHeight="1">
      <c r="A18" s="86" t="s">
        <v>307</v>
      </c>
      <c r="B18" s="299">
        <v>10289</v>
      </c>
      <c r="C18" s="299">
        <v>10101</v>
      </c>
      <c r="D18" s="299">
        <v>10192</v>
      </c>
      <c r="E18" s="299">
        <v>10536</v>
      </c>
      <c r="F18" s="299">
        <v>9636</v>
      </c>
      <c r="G18" s="299">
        <v>10348</v>
      </c>
      <c r="H18" s="323" t="s">
        <v>29</v>
      </c>
      <c r="I18" s="535"/>
      <c r="J18" s="538"/>
      <c r="L18" s="538"/>
      <c r="M18" s="538"/>
      <c r="N18" s="538"/>
      <c r="O18" s="385"/>
      <c r="Q18" s="539"/>
    </row>
    <row r="19" spans="1:17" s="353" customFormat="1" ht="18" customHeight="1">
      <c r="A19" s="86" t="s">
        <v>308</v>
      </c>
      <c r="B19" s="299">
        <v>5617</v>
      </c>
      <c r="C19" s="299">
        <v>4606</v>
      </c>
      <c r="D19" s="299">
        <v>4728</v>
      </c>
      <c r="E19" s="299">
        <v>4754</v>
      </c>
      <c r="F19" s="299">
        <v>4350</v>
      </c>
      <c r="G19" s="299">
        <v>4687</v>
      </c>
      <c r="H19" s="323" t="s">
        <v>23</v>
      </c>
      <c r="I19" s="535"/>
      <c r="J19" s="538"/>
      <c r="L19" s="538"/>
      <c r="M19" s="538"/>
      <c r="N19" s="538"/>
      <c r="O19" s="385"/>
      <c r="Q19" s="540"/>
    </row>
    <row r="20" spans="1:17" s="353" customFormat="1" ht="18" customHeight="1">
      <c r="A20" s="319" t="s">
        <v>30</v>
      </c>
      <c r="B20" s="298">
        <f t="shared" ref="B20:G20" si="1">SUM(B21:B28)</f>
        <v>44603</v>
      </c>
      <c r="C20" s="298">
        <f t="shared" si="1"/>
        <v>43889</v>
      </c>
      <c r="D20" s="298">
        <f t="shared" si="1"/>
        <v>44886</v>
      </c>
      <c r="E20" s="298">
        <f t="shared" si="1"/>
        <v>44732</v>
      </c>
      <c r="F20" s="298">
        <f t="shared" si="1"/>
        <v>43901</v>
      </c>
      <c r="G20" s="298">
        <f t="shared" si="1"/>
        <v>44651</v>
      </c>
      <c r="H20" s="324" t="s">
        <v>31</v>
      </c>
      <c r="I20" s="535"/>
      <c r="J20" s="538"/>
      <c r="L20" s="538"/>
      <c r="M20" s="538"/>
      <c r="N20" s="538"/>
      <c r="O20" s="385"/>
      <c r="Q20" s="537"/>
    </row>
    <row r="21" spans="1:17" s="353" customFormat="1" ht="18" customHeight="1">
      <c r="A21" s="301" t="s">
        <v>32</v>
      </c>
      <c r="B21" s="299">
        <v>5406</v>
      </c>
      <c r="C21" s="299">
        <v>5162</v>
      </c>
      <c r="D21" s="299">
        <v>5155</v>
      </c>
      <c r="E21" s="299">
        <v>5122</v>
      </c>
      <c r="F21" s="299">
        <v>5025</v>
      </c>
      <c r="G21" s="299">
        <v>5025</v>
      </c>
      <c r="H21" s="325" t="s">
        <v>33</v>
      </c>
      <c r="I21" s="535"/>
      <c r="J21" s="538"/>
      <c r="L21" s="538"/>
      <c r="M21" s="538"/>
      <c r="N21" s="538"/>
      <c r="O21" s="386"/>
      <c r="Q21" s="537"/>
    </row>
    <row r="22" spans="1:17" s="353" customFormat="1" ht="18" customHeight="1">
      <c r="A22" s="301" t="s">
        <v>34</v>
      </c>
      <c r="B22" s="299">
        <v>4023</v>
      </c>
      <c r="C22" s="299">
        <v>4053</v>
      </c>
      <c r="D22" s="299">
        <v>4132</v>
      </c>
      <c r="E22" s="299">
        <v>4211</v>
      </c>
      <c r="F22" s="299">
        <v>3868</v>
      </c>
      <c r="G22" s="299">
        <v>3922</v>
      </c>
      <c r="H22" s="325" t="s">
        <v>35</v>
      </c>
      <c r="I22" s="535"/>
      <c r="J22" s="536"/>
      <c r="L22" s="536"/>
      <c r="M22" s="536"/>
      <c r="N22" s="536"/>
      <c r="O22" s="385"/>
      <c r="Q22" s="537"/>
    </row>
    <row r="23" spans="1:17" s="353" customFormat="1" ht="18" customHeight="1">
      <c r="A23" s="301" t="s">
        <v>36</v>
      </c>
      <c r="B23" s="299">
        <v>2398</v>
      </c>
      <c r="C23" s="299">
        <v>2644</v>
      </c>
      <c r="D23" s="299">
        <v>2923</v>
      </c>
      <c r="E23" s="299">
        <v>2913</v>
      </c>
      <c r="F23" s="299">
        <v>3259</v>
      </c>
      <c r="G23" s="299">
        <v>3099</v>
      </c>
      <c r="H23" s="325" t="s">
        <v>37</v>
      </c>
      <c r="I23" s="535"/>
      <c r="J23" s="538"/>
      <c r="L23" s="538"/>
      <c r="M23" s="538"/>
      <c r="N23" s="538"/>
      <c r="O23" s="385"/>
      <c r="Q23" s="537"/>
    </row>
    <row r="24" spans="1:17" s="353" customFormat="1" ht="18" customHeight="1">
      <c r="A24" s="301" t="s">
        <v>38</v>
      </c>
      <c r="B24" s="299">
        <v>4433</v>
      </c>
      <c r="C24" s="299">
        <v>4511</v>
      </c>
      <c r="D24" s="299">
        <v>4563</v>
      </c>
      <c r="E24" s="299">
        <v>4595</v>
      </c>
      <c r="F24" s="299">
        <v>4598</v>
      </c>
      <c r="G24" s="299">
        <v>4586</v>
      </c>
      <c r="H24" s="323" t="s">
        <v>39</v>
      </c>
      <c r="I24" s="535"/>
      <c r="J24" s="538"/>
      <c r="L24" s="538"/>
      <c r="M24" s="538"/>
      <c r="N24" s="538"/>
      <c r="O24" s="382"/>
      <c r="Q24" s="537"/>
    </row>
    <row r="25" spans="1:17" s="353" customFormat="1" ht="18" customHeight="1">
      <c r="A25" s="301" t="s">
        <v>40</v>
      </c>
      <c r="B25" s="299">
        <v>2247</v>
      </c>
      <c r="C25" s="299">
        <v>2449</v>
      </c>
      <c r="D25" s="299">
        <v>2207</v>
      </c>
      <c r="E25" s="299">
        <v>2260</v>
      </c>
      <c r="F25" s="299">
        <v>2288</v>
      </c>
      <c r="G25" s="299">
        <v>2284</v>
      </c>
      <c r="H25" s="325" t="s">
        <v>41</v>
      </c>
      <c r="I25" s="535"/>
      <c r="J25" s="538"/>
      <c r="L25" s="538"/>
      <c r="M25" s="538"/>
      <c r="N25" s="538"/>
      <c r="O25" s="385"/>
      <c r="Q25" s="539"/>
    </row>
    <row r="26" spans="1:17" s="353" customFormat="1" ht="18" customHeight="1">
      <c r="A26" s="301" t="s">
        <v>42</v>
      </c>
      <c r="B26" s="299">
        <v>11171</v>
      </c>
      <c r="C26" s="299">
        <v>10925</v>
      </c>
      <c r="D26" s="299">
        <v>10896</v>
      </c>
      <c r="E26" s="299">
        <v>10995</v>
      </c>
      <c r="F26" s="299">
        <v>10417</v>
      </c>
      <c r="G26" s="299">
        <v>10803</v>
      </c>
      <c r="H26" s="325" t="s">
        <v>43</v>
      </c>
      <c r="I26" s="535"/>
      <c r="J26" s="538"/>
      <c r="L26" s="538"/>
      <c r="M26" s="538"/>
      <c r="N26" s="538"/>
      <c r="O26" s="385"/>
    </row>
    <row r="27" spans="1:17" s="353" customFormat="1" ht="18" customHeight="1">
      <c r="A27" s="301" t="s">
        <v>44</v>
      </c>
      <c r="B27" s="299">
        <v>10238</v>
      </c>
      <c r="C27" s="299">
        <v>9935</v>
      </c>
      <c r="D27" s="299">
        <v>10364</v>
      </c>
      <c r="E27" s="299">
        <v>9957</v>
      </c>
      <c r="F27" s="299">
        <v>9893</v>
      </c>
      <c r="G27" s="299">
        <v>10248</v>
      </c>
      <c r="H27" s="325" t="s">
        <v>45</v>
      </c>
      <c r="I27" s="535"/>
      <c r="J27" s="538"/>
      <c r="L27" s="538"/>
      <c r="M27" s="538"/>
      <c r="N27" s="538"/>
      <c r="O27" s="385"/>
    </row>
    <row r="28" spans="1:17" s="353" customFormat="1" ht="18" customHeight="1">
      <c r="A28" s="301" t="s">
        <v>46</v>
      </c>
      <c r="B28" s="299">
        <v>4687</v>
      </c>
      <c r="C28" s="299">
        <v>4210</v>
      </c>
      <c r="D28" s="299">
        <v>4646</v>
      </c>
      <c r="E28" s="299">
        <v>4679</v>
      </c>
      <c r="F28" s="299">
        <v>4553</v>
      </c>
      <c r="G28" s="299">
        <v>4684</v>
      </c>
      <c r="H28" s="325" t="s">
        <v>47</v>
      </c>
      <c r="I28" s="535"/>
      <c r="J28" s="538"/>
      <c r="L28" s="538"/>
      <c r="M28" s="538"/>
      <c r="N28" s="538"/>
      <c r="O28" s="385"/>
    </row>
    <row r="29" spans="1:17" s="353" customFormat="1" ht="18" customHeight="1">
      <c r="A29" s="319" t="s">
        <v>48</v>
      </c>
      <c r="B29" s="298">
        <f t="shared" ref="B29:G29" si="2">SUM(B30:B38)</f>
        <v>89844</v>
      </c>
      <c r="C29" s="298">
        <f t="shared" si="2"/>
        <v>87350</v>
      </c>
      <c r="D29" s="298">
        <f t="shared" si="2"/>
        <v>88048</v>
      </c>
      <c r="E29" s="298">
        <f t="shared" si="2"/>
        <v>90116</v>
      </c>
      <c r="F29" s="298">
        <f t="shared" si="2"/>
        <v>88930</v>
      </c>
      <c r="G29" s="298">
        <f t="shared" si="2"/>
        <v>91072</v>
      </c>
      <c r="H29" s="321" t="s">
        <v>49</v>
      </c>
      <c r="I29" s="535"/>
      <c r="J29" s="538"/>
      <c r="L29" s="538"/>
      <c r="M29" s="538"/>
      <c r="N29" s="538"/>
      <c r="O29" s="385"/>
    </row>
    <row r="30" spans="1:17" s="353" customFormat="1" ht="18" customHeight="1">
      <c r="A30" s="98" t="s">
        <v>309</v>
      </c>
      <c r="B30" s="299">
        <v>16535</v>
      </c>
      <c r="C30" s="299">
        <v>16151</v>
      </c>
      <c r="D30" s="299">
        <v>16180</v>
      </c>
      <c r="E30" s="299">
        <v>16229</v>
      </c>
      <c r="F30" s="299">
        <v>15804</v>
      </c>
      <c r="G30" s="299">
        <v>16193</v>
      </c>
      <c r="H30" s="323" t="s">
        <v>54</v>
      </c>
      <c r="I30" s="535"/>
      <c r="J30" s="538"/>
      <c r="L30" s="538"/>
      <c r="M30" s="538"/>
      <c r="N30" s="538"/>
      <c r="O30" s="385"/>
    </row>
    <row r="31" spans="1:17" s="353" customFormat="1" ht="18" customHeight="1">
      <c r="A31" s="326" t="s">
        <v>310</v>
      </c>
      <c r="B31" s="299">
        <v>4567</v>
      </c>
      <c r="C31" s="299">
        <v>4345</v>
      </c>
      <c r="D31" s="299">
        <v>4457</v>
      </c>
      <c r="E31" s="299">
        <v>4560</v>
      </c>
      <c r="F31" s="299">
        <v>4709</v>
      </c>
      <c r="G31" s="299">
        <v>4724</v>
      </c>
      <c r="H31" s="323" t="s">
        <v>50</v>
      </c>
      <c r="J31" s="538"/>
      <c r="L31" s="538"/>
      <c r="M31" s="538"/>
      <c r="N31" s="538"/>
      <c r="O31" s="385"/>
    </row>
    <row r="32" spans="1:17" s="353" customFormat="1" ht="18" customHeight="1">
      <c r="A32" s="98" t="s">
        <v>311</v>
      </c>
      <c r="B32" s="299">
        <v>6159</v>
      </c>
      <c r="C32" s="299">
        <v>5288</v>
      </c>
      <c r="D32" s="299">
        <v>5373</v>
      </c>
      <c r="E32" s="299">
        <v>5577</v>
      </c>
      <c r="F32" s="299">
        <v>5451</v>
      </c>
      <c r="G32" s="299">
        <v>5451</v>
      </c>
      <c r="H32" s="323" t="s">
        <v>51</v>
      </c>
      <c r="I32" s="535"/>
      <c r="J32" s="538"/>
      <c r="L32" s="538"/>
      <c r="M32" s="538"/>
      <c r="N32" s="538"/>
      <c r="O32" s="385"/>
    </row>
    <row r="33" spans="1:15" s="353" customFormat="1" ht="18" customHeight="1">
      <c r="A33" s="301" t="s">
        <v>312</v>
      </c>
      <c r="B33" s="299">
        <v>23146</v>
      </c>
      <c r="C33" s="299">
        <v>22994</v>
      </c>
      <c r="D33" s="299">
        <v>22617</v>
      </c>
      <c r="E33" s="299">
        <v>23531</v>
      </c>
      <c r="F33" s="299">
        <v>23645</v>
      </c>
      <c r="G33" s="299">
        <v>24529</v>
      </c>
      <c r="H33" s="323" t="s">
        <v>52</v>
      </c>
      <c r="I33" s="535"/>
      <c r="J33" s="536"/>
      <c r="L33" s="536"/>
      <c r="M33" s="536"/>
      <c r="N33" s="536"/>
      <c r="O33" s="386"/>
    </row>
    <row r="34" spans="1:15" s="353" customFormat="1" ht="18" customHeight="1">
      <c r="A34" s="326" t="s">
        <v>313</v>
      </c>
      <c r="B34" s="299">
        <v>3317</v>
      </c>
      <c r="C34" s="299">
        <v>3256</v>
      </c>
      <c r="D34" s="299">
        <v>3198</v>
      </c>
      <c r="E34" s="299">
        <v>3220</v>
      </c>
      <c r="F34" s="299">
        <v>3077</v>
      </c>
      <c r="G34" s="299">
        <v>3077</v>
      </c>
      <c r="H34" s="323" t="s">
        <v>53</v>
      </c>
      <c r="I34" s="535"/>
      <c r="J34" s="536"/>
      <c r="L34" s="536"/>
      <c r="M34" s="536"/>
      <c r="N34" s="536"/>
      <c r="O34" s="386"/>
    </row>
    <row r="35" spans="1:15" s="353" customFormat="1" ht="18" customHeight="1">
      <c r="A35" s="301" t="s">
        <v>314</v>
      </c>
      <c r="B35" s="299">
        <v>6001</v>
      </c>
      <c r="C35" s="299">
        <v>5933</v>
      </c>
      <c r="D35" s="299">
        <v>5994</v>
      </c>
      <c r="E35" s="299">
        <v>6066</v>
      </c>
      <c r="F35" s="299">
        <v>6049</v>
      </c>
      <c r="G35" s="299">
        <v>6049</v>
      </c>
      <c r="H35" s="323" t="s">
        <v>57</v>
      </c>
      <c r="I35" s="535"/>
      <c r="J35" s="538"/>
      <c r="L35" s="538"/>
      <c r="M35" s="538"/>
      <c r="N35" s="538"/>
      <c r="O35" s="385"/>
    </row>
    <row r="36" spans="1:15" s="353" customFormat="1" ht="18" customHeight="1">
      <c r="A36" s="301" t="s">
        <v>315</v>
      </c>
      <c r="B36" s="299">
        <v>14824</v>
      </c>
      <c r="C36" s="299">
        <v>14652</v>
      </c>
      <c r="D36" s="299">
        <v>15235</v>
      </c>
      <c r="E36" s="299">
        <v>15594</v>
      </c>
      <c r="F36" s="299">
        <v>15019</v>
      </c>
      <c r="G36" s="299">
        <v>15778</v>
      </c>
      <c r="H36" s="323" t="s">
        <v>59</v>
      </c>
      <c r="I36" s="535"/>
      <c r="J36" s="538"/>
      <c r="L36" s="538"/>
      <c r="M36" s="538"/>
      <c r="N36" s="538"/>
      <c r="O36" s="385"/>
    </row>
    <row r="37" spans="1:15" s="353" customFormat="1" ht="18" customHeight="1">
      <c r="A37" s="301" t="s">
        <v>316</v>
      </c>
      <c r="B37" s="299">
        <v>10808</v>
      </c>
      <c r="C37" s="299">
        <v>10501</v>
      </c>
      <c r="D37" s="299">
        <v>10726</v>
      </c>
      <c r="E37" s="299">
        <v>11018</v>
      </c>
      <c r="F37" s="299">
        <v>11023</v>
      </c>
      <c r="G37" s="299">
        <v>11047</v>
      </c>
      <c r="H37" s="323" t="s">
        <v>61</v>
      </c>
      <c r="I37" s="535"/>
      <c r="J37" s="536"/>
      <c r="L37" s="536"/>
      <c r="M37" s="536"/>
      <c r="N37" s="536"/>
      <c r="O37" s="385"/>
    </row>
    <row r="38" spans="1:15" s="353" customFormat="1" ht="18" customHeight="1">
      <c r="A38" s="301" t="s">
        <v>317</v>
      </c>
      <c r="B38" s="299">
        <v>4487</v>
      </c>
      <c r="C38" s="299">
        <v>4230</v>
      </c>
      <c r="D38" s="299">
        <v>4268</v>
      </c>
      <c r="E38" s="299">
        <v>4321</v>
      </c>
      <c r="F38" s="299">
        <v>4153</v>
      </c>
      <c r="G38" s="299">
        <v>4224</v>
      </c>
      <c r="H38" s="323" t="s">
        <v>55</v>
      </c>
      <c r="I38" s="535"/>
      <c r="J38" s="536"/>
      <c r="L38" s="536"/>
      <c r="M38" s="536"/>
      <c r="N38" s="536"/>
      <c r="O38" s="385"/>
    </row>
    <row r="39" spans="1:15" s="353" customFormat="1" ht="18" customHeight="1">
      <c r="A39" s="327" t="s">
        <v>62</v>
      </c>
      <c r="B39" s="298">
        <f t="shared" ref="B39:G39" si="3">SUM(B40:B46)</f>
        <v>69530</v>
      </c>
      <c r="C39" s="298">
        <f t="shared" si="3"/>
        <v>93281</v>
      </c>
      <c r="D39" s="298">
        <f t="shared" si="3"/>
        <v>94088</v>
      </c>
      <c r="E39" s="298">
        <f t="shared" si="3"/>
        <v>94958</v>
      </c>
      <c r="F39" s="298">
        <f t="shared" si="3"/>
        <v>80880</v>
      </c>
      <c r="G39" s="298">
        <f t="shared" si="3"/>
        <v>81076</v>
      </c>
      <c r="H39" s="321" t="s">
        <v>63</v>
      </c>
      <c r="I39" s="535"/>
      <c r="J39" s="536"/>
      <c r="L39" s="536"/>
      <c r="M39" s="536"/>
      <c r="N39" s="536"/>
      <c r="O39" s="385"/>
    </row>
    <row r="40" spans="1:15" s="353" customFormat="1" ht="18" customHeight="1">
      <c r="A40" s="98" t="s">
        <v>64</v>
      </c>
      <c r="B40" s="299">
        <v>0</v>
      </c>
      <c r="C40" s="299">
        <v>24743</v>
      </c>
      <c r="D40" s="299">
        <v>24630</v>
      </c>
      <c r="E40" s="299">
        <v>25405</v>
      </c>
      <c r="F40" s="299">
        <v>10711</v>
      </c>
      <c r="G40" s="299">
        <v>10711</v>
      </c>
      <c r="H40" s="325" t="s">
        <v>65</v>
      </c>
      <c r="I40" s="535"/>
      <c r="J40" s="538"/>
      <c r="L40" s="538"/>
      <c r="M40" s="538"/>
      <c r="N40" s="538"/>
      <c r="O40" s="382"/>
    </row>
    <row r="41" spans="1:15" s="353" customFormat="1" ht="18" customHeight="1">
      <c r="A41" s="98" t="s">
        <v>66</v>
      </c>
      <c r="B41" s="299">
        <v>11308</v>
      </c>
      <c r="C41" s="299">
        <v>11042</v>
      </c>
      <c r="D41" s="299">
        <v>11053</v>
      </c>
      <c r="E41" s="299">
        <v>11246</v>
      </c>
      <c r="F41" s="299">
        <v>11194</v>
      </c>
      <c r="G41" s="299">
        <v>11194</v>
      </c>
      <c r="H41" s="323" t="s">
        <v>67</v>
      </c>
      <c r="I41" s="535"/>
      <c r="J41" s="538"/>
      <c r="L41" s="538"/>
      <c r="M41" s="538"/>
      <c r="N41" s="538"/>
      <c r="O41" s="385"/>
    </row>
    <row r="42" spans="1:15" s="353" customFormat="1" ht="18" customHeight="1">
      <c r="A42" s="98" t="s">
        <v>68</v>
      </c>
      <c r="B42" s="299">
        <v>7750</v>
      </c>
      <c r="C42" s="299">
        <v>7423</v>
      </c>
      <c r="D42" s="299">
        <v>7508</v>
      </c>
      <c r="E42" s="299">
        <v>7428</v>
      </c>
      <c r="F42" s="299">
        <v>7333</v>
      </c>
      <c r="G42" s="299">
        <v>7317</v>
      </c>
      <c r="H42" s="323" t="s">
        <v>69</v>
      </c>
      <c r="I42" s="535"/>
      <c r="J42" s="538"/>
      <c r="L42" s="538"/>
      <c r="M42" s="538"/>
      <c r="N42" s="538"/>
      <c r="O42" s="386"/>
    </row>
    <row r="43" spans="1:15" s="353" customFormat="1" ht="18" customHeight="1">
      <c r="A43" s="98" t="s">
        <v>70</v>
      </c>
      <c r="B43" s="299">
        <v>20532</v>
      </c>
      <c r="C43" s="299">
        <v>18459</v>
      </c>
      <c r="D43" s="299">
        <v>19230</v>
      </c>
      <c r="E43" s="299">
        <v>18824</v>
      </c>
      <c r="F43" s="299">
        <v>19650</v>
      </c>
      <c r="G43" s="299">
        <v>19650</v>
      </c>
      <c r="H43" s="323" t="s">
        <v>71</v>
      </c>
      <c r="I43" s="535"/>
      <c r="J43" s="536"/>
      <c r="L43" s="536"/>
      <c r="M43" s="536"/>
      <c r="N43" s="536"/>
      <c r="O43" s="385"/>
    </row>
    <row r="44" spans="1:15" s="353" customFormat="1" ht="18" customHeight="1">
      <c r="A44" s="98" t="s">
        <v>72</v>
      </c>
      <c r="B44" s="299">
        <v>12361</v>
      </c>
      <c r="C44" s="299">
        <v>11884</v>
      </c>
      <c r="D44" s="299">
        <v>11734</v>
      </c>
      <c r="E44" s="299">
        <v>11987</v>
      </c>
      <c r="F44" s="299">
        <v>12835</v>
      </c>
      <c r="G44" s="299">
        <v>12836</v>
      </c>
      <c r="H44" s="325" t="s">
        <v>73</v>
      </c>
      <c r="I44" s="535"/>
      <c r="J44" s="538"/>
      <c r="L44" s="538"/>
      <c r="M44" s="538"/>
      <c r="N44" s="538"/>
      <c r="O44" s="385"/>
    </row>
    <row r="45" spans="1:15" s="353" customFormat="1" ht="18" customHeight="1">
      <c r="A45" s="98" t="s">
        <v>74</v>
      </c>
      <c r="B45" s="299">
        <v>7622</v>
      </c>
      <c r="C45" s="299">
        <v>7318</v>
      </c>
      <c r="D45" s="299">
        <v>7512</v>
      </c>
      <c r="E45" s="299">
        <v>7667</v>
      </c>
      <c r="F45" s="299">
        <v>7429</v>
      </c>
      <c r="G45" s="299">
        <v>7432</v>
      </c>
      <c r="H45" s="325" t="s">
        <v>75</v>
      </c>
      <c r="I45" s="535"/>
      <c r="J45" s="536"/>
      <c r="L45" s="536"/>
      <c r="M45" s="536"/>
      <c r="N45" s="536"/>
      <c r="O45" s="382"/>
    </row>
    <row r="46" spans="1:15" s="353" customFormat="1" ht="18" customHeight="1">
      <c r="A46" s="98" t="s">
        <v>76</v>
      </c>
      <c r="B46" s="299">
        <v>9957</v>
      </c>
      <c r="C46" s="299">
        <v>12412</v>
      </c>
      <c r="D46" s="299">
        <v>12421</v>
      </c>
      <c r="E46" s="299">
        <v>12401</v>
      </c>
      <c r="F46" s="299">
        <v>11728</v>
      </c>
      <c r="G46" s="299">
        <v>11936</v>
      </c>
      <c r="H46" s="323" t="s">
        <v>77</v>
      </c>
      <c r="I46" s="535"/>
      <c r="J46" s="538"/>
      <c r="L46" s="538"/>
      <c r="M46" s="538"/>
      <c r="N46" s="538"/>
      <c r="O46" s="385"/>
    </row>
    <row r="47" spans="1:15" s="353" customFormat="1" ht="18" customHeight="1">
      <c r="A47" s="328" t="s">
        <v>78</v>
      </c>
      <c r="B47" s="298">
        <f t="shared" ref="B47:G47" si="4">SUM(B48:B52)</f>
        <v>58459</v>
      </c>
      <c r="C47" s="298">
        <f t="shared" si="4"/>
        <v>54619</v>
      </c>
      <c r="D47" s="298">
        <f t="shared" si="4"/>
        <v>54146</v>
      </c>
      <c r="E47" s="298">
        <f t="shared" si="4"/>
        <v>53884</v>
      </c>
      <c r="F47" s="298">
        <f t="shared" si="4"/>
        <v>54754</v>
      </c>
      <c r="G47" s="298">
        <f t="shared" si="4"/>
        <v>54690</v>
      </c>
      <c r="H47" s="321" t="s">
        <v>79</v>
      </c>
      <c r="I47" s="535"/>
      <c r="J47" s="538"/>
      <c r="L47" s="538"/>
      <c r="M47" s="538"/>
      <c r="N47" s="538"/>
      <c r="O47" s="385"/>
    </row>
    <row r="48" spans="1:15" s="353" customFormat="1" ht="18" customHeight="1">
      <c r="A48" s="301" t="s">
        <v>80</v>
      </c>
      <c r="B48" s="299">
        <v>12753</v>
      </c>
      <c r="C48" s="299">
        <v>12742</v>
      </c>
      <c r="D48" s="299">
        <v>12771</v>
      </c>
      <c r="E48" s="299">
        <v>12841</v>
      </c>
      <c r="F48" s="299">
        <v>12983</v>
      </c>
      <c r="G48" s="299">
        <v>12983</v>
      </c>
      <c r="H48" s="323" t="s">
        <v>81</v>
      </c>
      <c r="I48" s="535"/>
      <c r="J48" s="538"/>
      <c r="L48" s="538"/>
      <c r="M48" s="538"/>
      <c r="N48" s="538"/>
      <c r="O48" s="385"/>
    </row>
    <row r="49" spans="1:15" s="353" customFormat="1" ht="18" customHeight="1">
      <c r="A49" s="98" t="s">
        <v>82</v>
      </c>
      <c r="B49" s="299">
        <v>14224</v>
      </c>
      <c r="C49" s="299">
        <v>11325</v>
      </c>
      <c r="D49" s="299">
        <v>11089</v>
      </c>
      <c r="E49" s="299">
        <v>11111</v>
      </c>
      <c r="F49" s="299">
        <v>11261</v>
      </c>
      <c r="G49" s="299">
        <v>11343</v>
      </c>
      <c r="H49" s="323" t="s">
        <v>83</v>
      </c>
      <c r="I49" s="535"/>
      <c r="J49" s="538"/>
      <c r="L49" s="538"/>
      <c r="M49" s="538"/>
      <c r="N49" s="538"/>
      <c r="O49" s="387"/>
    </row>
    <row r="50" spans="1:15" s="353" customFormat="1" ht="18" customHeight="1">
      <c r="A50" s="98" t="s">
        <v>84</v>
      </c>
      <c r="B50" s="299">
        <v>11770</v>
      </c>
      <c r="C50" s="299">
        <v>11744</v>
      </c>
      <c r="D50" s="299">
        <v>11596</v>
      </c>
      <c r="E50" s="299">
        <v>11449</v>
      </c>
      <c r="F50" s="299">
        <v>11699</v>
      </c>
      <c r="G50" s="299">
        <v>11699</v>
      </c>
      <c r="H50" s="323" t="s">
        <v>85</v>
      </c>
      <c r="I50" s="535"/>
      <c r="J50" s="538"/>
      <c r="L50" s="538"/>
      <c r="M50" s="538"/>
      <c r="N50" s="538"/>
      <c r="O50" s="387"/>
    </row>
    <row r="51" spans="1:15" s="353" customFormat="1" ht="18" customHeight="1">
      <c r="A51" s="98" t="s">
        <v>86</v>
      </c>
      <c r="B51" s="299">
        <v>7203</v>
      </c>
      <c r="C51" s="299">
        <v>7291</v>
      </c>
      <c r="D51" s="299">
        <v>7128</v>
      </c>
      <c r="E51" s="299">
        <v>7221</v>
      </c>
      <c r="F51" s="299">
        <v>7562</v>
      </c>
      <c r="G51" s="299">
        <v>7416</v>
      </c>
      <c r="H51" s="323" t="s">
        <v>87</v>
      </c>
      <c r="I51" s="535"/>
      <c r="J51" s="538"/>
      <c r="L51" s="538"/>
      <c r="M51" s="538"/>
      <c r="N51" s="538"/>
      <c r="O51" s="387"/>
    </row>
    <row r="52" spans="1:15" s="353" customFormat="1" ht="18" customHeight="1">
      <c r="A52" s="98" t="s">
        <v>88</v>
      </c>
      <c r="B52" s="299">
        <v>12509</v>
      </c>
      <c r="C52" s="299">
        <v>11517</v>
      </c>
      <c r="D52" s="299">
        <v>11562</v>
      </c>
      <c r="E52" s="299">
        <v>11262</v>
      </c>
      <c r="F52" s="299">
        <v>11249</v>
      </c>
      <c r="G52" s="299">
        <v>11249</v>
      </c>
      <c r="H52" s="325" t="s">
        <v>89</v>
      </c>
      <c r="I52" s="535"/>
      <c r="J52" s="538"/>
      <c r="L52" s="538"/>
      <c r="M52" s="538"/>
      <c r="N52" s="538"/>
      <c r="O52" s="387"/>
    </row>
    <row r="53" spans="1:15" s="353" customFormat="1" ht="12.75" customHeight="1">
      <c r="A53" s="373"/>
      <c r="B53" s="541"/>
      <c r="C53" s="542"/>
      <c r="D53" s="542"/>
      <c r="E53" s="542"/>
      <c r="F53" s="542"/>
      <c r="G53" s="542"/>
      <c r="H53" s="343"/>
      <c r="I53" s="535"/>
      <c r="J53" s="538"/>
      <c r="K53" s="357"/>
      <c r="L53" s="538"/>
      <c r="M53" s="538"/>
      <c r="N53" s="538"/>
      <c r="O53" s="387"/>
    </row>
    <row r="54" spans="1:15" s="353" customFormat="1" ht="12.75" customHeight="1">
      <c r="B54" s="542"/>
      <c r="C54" s="542"/>
      <c r="D54" s="542"/>
      <c r="E54" s="542"/>
      <c r="F54" s="542"/>
      <c r="G54" s="542"/>
      <c r="J54" s="357"/>
      <c r="K54" s="357"/>
      <c r="L54" s="357"/>
      <c r="M54" s="357"/>
      <c r="N54" s="357"/>
      <c r="O54" s="387"/>
    </row>
    <row r="55" spans="1:15" s="353" customFormat="1" ht="12.6" customHeight="1">
      <c r="A55" s="377"/>
      <c r="B55" s="543"/>
      <c r="C55" s="544"/>
      <c r="D55" s="544"/>
      <c r="E55" s="544"/>
      <c r="F55" s="544"/>
      <c r="G55" s="544"/>
      <c r="J55" s="357"/>
      <c r="K55" s="357"/>
      <c r="L55" s="357"/>
      <c r="M55" s="357"/>
      <c r="N55" s="357"/>
      <c r="O55" s="387"/>
    </row>
    <row r="56" spans="1:15" s="353" customFormat="1" ht="12.75" customHeight="1">
      <c r="A56" s="545"/>
      <c r="B56" s="546"/>
      <c r="C56" s="544"/>
      <c r="D56" s="544"/>
      <c r="E56" s="544"/>
      <c r="F56" s="544"/>
      <c r="G56" s="544"/>
      <c r="J56" s="357"/>
      <c r="K56" s="357"/>
      <c r="L56" s="357"/>
      <c r="M56" s="357"/>
      <c r="N56" s="357"/>
      <c r="O56" s="387"/>
    </row>
    <row r="57" spans="1:15" s="353" customFormat="1" ht="12.75" customHeight="1">
      <c r="A57" s="545"/>
      <c r="B57" s="546"/>
      <c r="C57" s="544"/>
      <c r="D57" s="544"/>
      <c r="E57" s="544"/>
      <c r="F57" s="544"/>
      <c r="G57" s="544"/>
      <c r="J57" s="357"/>
      <c r="L57" s="357"/>
      <c r="M57" s="357"/>
      <c r="N57" s="357"/>
      <c r="O57" s="387"/>
    </row>
    <row r="58" spans="1:15" s="353" customFormat="1" ht="12.75" customHeight="1">
      <c r="A58" s="547"/>
      <c r="B58" s="548"/>
      <c r="C58" s="549"/>
      <c r="D58" s="549"/>
      <c r="E58" s="549"/>
      <c r="F58" s="549"/>
      <c r="G58" s="549"/>
      <c r="H58" s="547"/>
      <c r="O58" s="348"/>
    </row>
    <row r="59" spans="1:15" s="353" customFormat="1" ht="12.75" customHeight="1">
      <c r="A59" s="550"/>
      <c r="B59" s="551"/>
      <c r="C59" s="542"/>
      <c r="D59" s="542"/>
      <c r="E59" s="542"/>
      <c r="F59" s="542"/>
      <c r="G59" s="542"/>
      <c r="O59" s="552"/>
    </row>
    <row r="60" spans="1:15" s="353" customFormat="1" ht="12.75" customHeight="1">
      <c r="A60" s="553"/>
      <c r="B60" s="554"/>
      <c r="C60" s="555"/>
      <c r="D60" s="555"/>
      <c r="E60" s="555"/>
      <c r="F60" s="555"/>
      <c r="G60" s="555"/>
      <c r="H60" s="553"/>
      <c r="K60" s="343"/>
      <c r="O60" s="348"/>
    </row>
    <row r="61" spans="1:15" ht="12.75" customHeight="1">
      <c r="A61" s="556"/>
      <c r="B61" s="557"/>
      <c r="C61" s="558"/>
      <c r="D61" s="558"/>
      <c r="E61" s="558"/>
      <c r="F61" s="558"/>
      <c r="G61" s="558"/>
      <c r="K61" s="353"/>
      <c r="O61" s="348"/>
    </row>
    <row r="62" spans="1:15" s="353" customFormat="1" ht="12.75" customHeight="1">
      <c r="A62" s="343"/>
      <c r="B62" s="558"/>
      <c r="C62" s="542"/>
      <c r="D62" s="542"/>
      <c r="E62" s="542"/>
      <c r="F62" s="542"/>
      <c r="G62" s="542"/>
      <c r="O62" s="343"/>
    </row>
    <row r="63" spans="1:15" s="353" customFormat="1" ht="12.75" customHeight="1">
      <c r="A63" s="378"/>
      <c r="B63" s="559"/>
      <c r="C63" s="542"/>
      <c r="D63" s="542"/>
      <c r="E63" s="542"/>
      <c r="F63" s="542"/>
      <c r="G63" s="542"/>
      <c r="O63" s="560"/>
    </row>
    <row r="64" spans="1:15" s="353" customFormat="1" ht="12.75" customHeight="1">
      <c r="A64" s="343"/>
      <c r="B64" s="558"/>
      <c r="C64" s="542"/>
      <c r="D64" s="542"/>
      <c r="E64" s="542"/>
      <c r="F64" s="542"/>
      <c r="G64" s="542"/>
      <c r="O64" s="560"/>
    </row>
    <row r="65" spans="1:15" s="353" customFormat="1">
      <c r="A65" s="343"/>
      <c r="B65" s="558"/>
      <c r="C65" s="542"/>
      <c r="D65" s="542"/>
      <c r="E65" s="542"/>
      <c r="F65" s="542"/>
      <c r="G65" s="542"/>
      <c r="O65" s="343"/>
    </row>
    <row r="66" spans="1:15" s="353" customFormat="1">
      <c r="A66" s="343"/>
      <c r="B66" s="558"/>
      <c r="C66" s="542"/>
      <c r="D66" s="542"/>
      <c r="E66" s="542"/>
      <c r="F66" s="542"/>
      <c r="G66" s="542"/>
      <c r="O66" s="343"/>
    </row>
    <row r="67" spans="1:15" s="353" customFormat="1" ht="14.25" customHeight="1">
      <c r="A67" s="378"/>
      <c r="B67" s="559"/>
      <c r="C67" s="542"/>
      <c r="D67" s="542"/>
      <c r="E67" s="542"/>
      <c r="F67" s="542"/>
      <c r="G67" s="542"/>
      <c r="O67" s="560"/>
    </row>
    <row r="68" spans="1:15" s="353" customFormat="1" ht="14.25" customHeight="1">
      <c r="A68" s="378"/>
      <c r="B68" s="559"/>
      <c r="C68" s="542"/>
      <c r="D68" s="542"/>
      <c r="E68" s="542"/>
      <c r="F68" s="542"/>
      <c r="G68" s="542"/>
      <c r="O68" s="560"/>
    </row>
    <row r="69" spans="1:15" s="353" customFormat="1">
      <c r="A69" s="378"/>
      <c r="B69" s="559"/>
      <c r="C69" s="542"/>
      <c r="D69" s="542"/>
      <c r="E69" s="542"/>
      <c r="F69" s="542"/>
      <c r="G69" s="542"/>
      <c r="O69" s="560"/>
    </row>
    <row r="70" spans="1:15" s="353" customFormat="1">
      <c r="A70" s="378"/>
      <c r="B70" s="559"/>
      <c r="C70" s="542"/>
      <c r="D70" s="542"/>
      <c r="E70" s="542"/>
      <c r="F70" s="542"/>
      <c r="G70" s="542"/>
    </row>
    <row r="71" spans="1:15" s="353" customFormat="1">
      <c r="A71" s="378"/>
      <c r="B71" s="559"/>
      <c r="C71" s="542"/>
      <c r="D71" s="542"/>
      <c r="E71" s="542"/>
      <c r="F71" s="542"/>
      <c r="G71" s="542"/>
    </row>
    <row r="72" spans="1:15" s="353" customFormat="1">
      <c r="A72" s="378"/>
      <c r="B72" s="559"/>
      <c r="C72" s="542"/>
      <c r="D72" s="542"/>
      <c r="E72" s="542"/>
      <c r="F72" s="542"/>
      <c r="G72" s="542"/>
    </row>
    <row r="73" spans="1:15" s="353" customFormat="1" ht="22.5">
      <c r="A73" s="847" t="s">
        <v>2</v>
      </c>
      <c r="B73" s="847"/>
      <c r="C73" s="885"/>
      <c r="D73" s="885"/>
      <c r="E73" s="885"/>
      <c r="F73" s="885"/>
      <c r="G73" s="885"/>
      <c r="H73" s="873" t="s">
        <v>188</v>
      </c>
    </row>
    <row r="74" spans="1:15" s="353" customFormat="1">
      <c r="A74" s="343"/>
      <c r="B74" s="343"/>
      <c r="C74" s="343"/>
      <c r="D74" s="343"/>
      <c r="E74" s="343"/>
      <c r="F74" s="343"/>
      <c r="G74" s="343"/>
      <c r="H74" s="343"/>
    </row>
    <row r="75" spans="1:15" s="353" customFormat="1" ht="20.25">
      <c r="A75" s="840" t="s">
        <v>1204</v>
      </c>
      <c r="B75" s="345"/>
      <c r="C75" s="356"/>
      <c r="D75" s="356"/>
      <c r="E75" s="356"/>
      <c r="F75" s="343"/>
      <c r="G75" s="524"/>
      <c r="H75" s="824" t="s">
        <v>1206</v>
      </c>
    </row>
    <row r="76" spans="1:15" s="353" customFormat="1" ht="20.25">
      <c r="A76" s="946" t="s">
        <v>1208</v>
      </c>
      <c r="B76" s="947"/>
      <c r="C76" s="947"/>
      <c r="D76" s="947"/>
      <c r="E76" s="947"/>
      <c r="F76" s="944" t="s">
        <v>1209</v>
      </c>
      <c r="G76" s="945"/>
      <c r="H76" s="945"/>
    </row>
    <row r="77" spans="1:15" s="353" customFormat="1" ht="18.75">
      <c r="A77" s="345"/>
      <c r="B77" s="345"/>
      <c r="C77" s="343"/>
      <c r="D77" s="343"/>
      <c r="E77" s="343"/>
      <c r="F77" s="527"/>
      <c r="G77" s="365"/>
      <c r="H77" s="343"/>
    </row>
    <row r="78" spans="1:15" s="353" customFormat="1">
      <c r="A78" s="96" t="s">
        <v>352</v>
      </c>
      <c r="B78" s="918" t="s">
        <v>409</v>
      </c>
      <c r="C78" s="918"/>
      <c r="D78" s="918"/>
      <c r="E78" s="918"/>
      <c r="F78" s="918"/>
      <c r="G78" s="918"/>
      <c r="H78" s="151" t="s">
        <v>354</v>
      </c>
    </row>
    <row r="79" spans="1:15" s="353" customFormat="1">
      <c r="A79" s="96"/>
      <c r="B79" s="916" t="s">
        <v>410</v>
      </c>
      <c r="C79" s="916"/>
      <c r="D79" s="916"/>
      <c r="E79" s="916"/>
      <c r="F79" s="916"/>
      <c r="G79" s="916"/>
      <c r="H79" s="151"/>
    </row>
    <row r="80" spans="1:15" s="353" customFormat="1">
      <c r="A80" s="531"/>
      <c r="B80" s="561" t="s">
        <v>411</v>
      </c>
      <c r="C80" s="85" t="s">
        <v>412</v>
      </c>
      <c r="D80" s="85" t="s">
        <v>413</v>
      </c>
      <c r="E80" s="85" t="s">
        <v>414</v>
      </c>
      <c r="F80" s="85" t="s">
        <v>415</v>
      </c>
      <c r="G80" s="140" t="s">
        <v>416</v>
      </c>
      <c r="H80" s="256"/>
    </row>
    <row r="81" spans="1:15" s="353" customFormat="1">
      <c r="A81" s="86"/>
      <c r="B81" s="140" t="s">
        <v>417</v>
      </c>
      <c r="C81" s="85" t="s">
        <v>418</v>
      </c>
      <c r="D81" s="85" t="s">
        <v>419</v>
      </c>
      <c r="E81" s="85" t="s">
        <v>420</v>
      </c>
      <c r="F81" s="85" t="s">
        <v>421</v>
      </c>
      <c r="G81" s="85" t="s">
        <v>422</v>
      </c>
      <c r="H81" s="256"/>
      <c r="O81" s="343"/>
    </row>
    <row r="82" spans="1:15" s="353" customFormat="1">
      <c r="A82" s="86"/>
      <c r="B82" s="85" t="s">
        <v>423</v>
      </c>
      <c r="C82" s="85"/>
      <c r="D82" s="85"/>
      <c r="E82" s="85"/>
      <c r="F82" s="85"/>
      <c r="G82" s="85"/>
      <c r="H82" s="86"/>
      <c r="K82" s="343"/>
      <c r="O82" s="343"/>
    </row>
    <row r="83" spans="1:15" s="353" customFormat="1" ht="15.75">
      <c r="A83" s="327" t="s">
        <v>90</v>
      </c>
      <c r="B83" s="298">
        <f t="shared" ref="B83:G83" si="5">SUM(B84:B99)</f>
        <v>147961</v>
      </c>
      <c r="C83" s="298">
        <f t="shared" si="5"/>
        <v>138405</v>
      </c>
      <c r="D83" s="298">
        <f t="shared" si="5"/>
        <v>136275</v>
      </c>
      <c r="E83" s="298">
        <f t="shared" si="5"/>
        <v>136780</v>
      </c>
      <c r="F83" s="298">
        <f t="shared" si="5"/>
        <v>134007</v>
      </c>
      <c r="G83" s="298">
        <f t="shared" si="5"/>
        <v>135131</v>
      </c>
      <c r="H83" s="381" t="s">
        <v>91</v>
      </c>
      <c r="I83" s="343"/>
      <c r="J83" s="343"/>
      <c r="K83" s="343"/>
      <c r="L83" s="343"/>
      <c r="M83" s="343"/>
      <c r="N83" s="343"/>
      <c r="O83" s="343"/>
    </row>
    <row r="84" spans="1:15">
      <c r="A84" s="383" t="s">
        <v>92</v>
      </c>
      <c r="B84" s="299">
        <v>5040</v>
      </c>
      <c r="C84" s="299">
        <v>5120</v>
      </c>
      <c r="D84" s="299">
        <v>5153</v>
      </c>
      <c r="E84" s="299">
        <v>5162</v>
      </c>
      <c r="F84" s="299">
        <v>5027</v>
      </c>
      <c r="G84" s="299">
        <v>5027</v>
      </c>
      <c r="H84" s="384" t="s">
        <v>93</v>
      </c>
    </row>
    <row r="85" spans="1:15">
      <c r="A85" s="383" t="s">
        <v>94</v>
      </c>
      <c r="B85" s="299">
        <v>12035</v>
      </c>
      <c r="C85" s="299">
        <v>10893</v>
      </c>
      <c r="D85" s="299">
        <v>9979</v>
      </c>
      <c r="E85" s="299">
        <v>10501</v>
      </c>
      <c r="F85" s="299">
        <v>10632</v>
      </c>
      <c r="G85" s="299">
        <v>10632</v>
      </c>
      <c r="H85" s="384" t="s">
        <v>95</v>
      </c>
    </row>
    <row r="86" spans="1:15" ht="15">
      <c r="A86" s="383" t="s">
        <v>349</v>
      </c>
      <c r="B86" s="299">
        <v>10501</v>
      </c>
      <c r="C86" s="299">
        <v>4946</v>
      </c>
      <c r="D86" s="299">
        <v>4897</v>
      </c>
      <c r="E86" s="299">
        <v>4767</v>
      </c>
      <c r="F86" s="299">
        <v>4774</v>
      </c>
      <c r="G86" s="299">
        <v>4778</v>
      </c>
      <c r="H86" s="334" t="s">
        <v>350</v>
      </c>
    </row>
    <row r="87" spans="1:15">
      <c r="A87" s="383" t="s">
        <v>355</v>
      </c>
      <c r="B87" s="299">
        <v>6714</v>
      </c>
      <c r="C87" s="299">
        <v>6894</v>
      </c>
      <c r="D87" s="299">
        <v>6530</v>
      </c>
      <c r="E87" s="299">
        <v>6460</v>
      </c>
      <c r="F87" s="299">
        <v>6352</v>
      </c>
      <c r="G87" s="299">
        <v>6352</v>
      </c>
      <c r="H87" s="384" t="s">
        <v>356</v>
      </c>
    </row>
    <row r="88" spans="1:15">
      <c r="A88" s="383" t="s">
        <v>357</v>
      </c>
      <c r="B88" s="299">
        <v>6456</v>
      </c>
      <c r="C88" s="299">
        <v>6425</v>
      </c>
      <c r="D88" s="299">
        <v>6336</v>
      </c>
      <c r="E88" s="299">
        <v>6257</v>
      </c>
      <c r="F88" s="299">
        <v>6010</v>
      </c>
      <c r="G88" s="299">
        <v>6018</v>
      </c>
      <c r="H88" s="384" t="s">
        <v>358</v>
      </c>
    </row>
    <row r="89" spans="1:15">
      <c r="A89" s="383" t="s">
        <v>359</v>
      </c>
      <c r="B89" s="299">
        <v>8260</v>
      </c>
      <c r="C89" s="299">
        <v>7774</v>
      </c>
      <c r="D89" s="299">
        <v>7964</v>
      </c>
      <c r="E89" s="299">
        <v>7976</v>
      </c>
      <c r="F89" s="299">
        <v>7416</v>
      </c>
      <c r="G89" s="299">
        <v>7977</v>
      </c>
      <c r="H89" s="384" t="s">
        <v>360</v>
      </c>
    </row>
    <row r="90" spans="1:15">
      <c r="A90" s="383" t="s">
        <v>361</v>
      </c>
      <c r="B90" s="299">
        <v>5720</v>
      </c>
      <c r="C90" s="299">
        <v>5584</v>
      </c>
      <c r="D90" s="299">
        <v>5500</v>
      </c>
      <c r="E90" s="299">
        <v>5406</v>
      </c>
      <c r="F90" s="299">
        <v>5497</v>
      </c>
      <c r="G90" s="299">
        <v>5555</v>
      </c>
      <c r="H90" s="384" t="s">
        <v>362</v>
      </c>
    </row>
    <row r="91" spans="1:15">
      <c r="A91" s="383" t="s">
        <v>363</v>
      </c>
      <c r="B91" s="299">
        <v>12782</v>
      </c>
      <c r="C91" s="299">
        <v>12279</v>
      </c>
      <c r="D91" s="299">
        <v>12111</v>
      </c>
      <c r="E91" s="299">
        <v>12095</v>
      </c>
      <c r="F91" s="299">
        <v>12105</v>
      </c>
      <c r="G91" s="299">
        <v>12093</v>
      </c>
      <c r="H91" s="384" t="s">
        <v>364</v>
      </c>
    </row>
    <row r="92" spans="1:15">
      <c r="A92" s="383" t="s">
        <v>365</v>
      </c>
      <c r="B92" s="299">
        <v>4648</v>
      </c>
      <c r="C92" s="299">
        <v>4524</v>
      </c>
      <c r="D92" s="299">
        <v>4302</v>
      </c>
      <c r="E92" s="299">
        <v>4196</v>
      </c>
      <c r="F92" s="299">
        <v>4181</v>
      </c>
      <c r="G92" s="299">
        <v>4181</v>
      </c>
      <c r="H92" s="384" t="s">
        <v>366</v>
      </c>
    </row>
    <row r="93" spans="1:15">
      <c r="A93" s="383" t="s">
        <v>367</v>
      </c>
      <c r="B93" s="299">
        <v>8515</v>
      </c>
      <c r="C93" s="299">
        <v>9288</v>
      </c>
      <c r="D93" s="299">
        <v>8038</v>
      </c>
      <c r="E93" s="299">
        <v>8275</v>
      </c>
      <c r="F93" s="299">
        <v>8254</v>
      </c>
      <c r="G93" s="299">
        <v>8254</v>
      </c>
      <c r="H93" s="384" t="s">
        <v>368</v>
      </c>
    </row>
    <row r="94" spans="1:15">
      <c r="A94" s="383" t="s">
        <v>98</v>
      </c>
      <c r="B94" s="299">
        <v>19086</v>
      </c>
      <c r="C94" s="299">
        <v>18156</v>
      </c>
      <c r="D94" s="299">
        <v>18346</v>
      </c>
      <c r="E94" s="299">
        <v>18732</v>
      </c>
      <c r="F94" s="299">
        <v>18384</v>
      </c>
      <c r="G94" s="299">
        <v>18525</v>
      </c>
      <c r="H94" s="384" t="s">
        <v>99</v>
      </c>
    </row>
    <row r="95" spans="1:15">
      <c r="A95" s="383" t="s">
        <v>100</v>
      </c>
      <c r="B95" s="299">
        <v>4128</v>
      </c>
      <c r="C95" s="299">
        <v>4013</v>
      </c>
      <c r="D95" s="299">
        <v>4057</v>
      </c>
      <c r="E95" s="299">
        <v>4055</v>
      </c>
      <c r="F95" s="299">
        <v>3988</v>
      </c>
      <c r="G95" s="299">
        <v>3989</v>
      </c>
      <c r="H95" s="384" t="s">
        <v>101</v>
      </c>
    </row>
    <row r="96" spans="1:15">
      <c r="A96" s="383" t="s">
        <v>102</v>
      </c>
      <c r="B96" s="299">
        <v>7854</v>
      </c>
      <c r="C96" s="299">
        <v>7653</v>
      </c>
      <c r="D96" s="299">
        <v>7663</v>
      </c>
      <c r="E96" s="299">
        <v>7831</v>
      </c>
      <c r="F96" s="299">
        <v>7581</v>
      </c>
      <c r="G96" s="299">
        <v>7747</v>
      </c>
      <c r="H96" s="384" t="s">
        <v>103</v>
      </c>
    </row>
    <row r="97" spans="1:8">
      <c r="A97" s="383" t="s">
        <v>104</v>
      </c>
      <c r="B97" s="299">
        <v>10812</v>
      </c>
      <c r="C97" s="299">
        <v>10389</v>
      </c>
      <c r="D97" s="299">
        <v>10610</v>
      </c>
      <c r="E97" s="299">
        <v>10146</v>
      </c>
      <c r="F97" s="299">
        <v>9304</v>
      </c>
      <c r="G97" s="299">
        <v>9405</v>
      </c>
      <c r="H97" s="384" t="s">
        <v>105</v>
      </c>
    </row>
    <row r="98" spans="1:8">
      <c r="A98" s="383" t="s">
        <v>106</v>
      </c>
      <c r="B98" s="299">
        <v>14996</v>
      </c>
      <c r="C98" s="299">
        <v>14415</v>
      </c>
      <c r="D98" s="299">
        <v>14607</v>
      </c>
      <c r="E98" s="299">
        <v>14597</v>
      </c>
      <c r="F98" s="299">
        <v>14226</v>
      </c>
      <c r="G98" s="299">
        <v>14322</v>
      </c>
      <c r="H98" s="384" t="s">
        <v>107</v>
      </c>
    </row>
    <row r="99" spans="1:8">
      <c r="A99" s="383" t="s">
        <v>108</v>
      </c>
      <c r="B99" s="299">
        <v>10414</v>
      </c>
      <c r="C99" s="299">
        <v>10052</v>
      </c>
      <c r="D99" s="299">
        <v>10182</v>
      </c>
      <c r="E99" s="299">
        <v>10324</v>
      </c>
      <c r="F99" s="299">
        <v>10276</v>
      </c>
      <c r="G99" s="299">
        <v>10276</v>
      </c>
      <c r="H99" s="384" t="s">
        <v>109</v>
      </c>
    </row>
    <row r="100" spans="1:8" ht="14.25">
      <c r="A100" s="328" t="s">
        <v>110</v>
      </c>
      <c r="B100" s="298">
        <f t="shared" ref="B100:G100" si="6">SUM(B101:B108)</f>
        <v>103743</v>
      </c>
      <c r="C100" s="298">
        <f t="shared" si="6"/>
        <v>102392</v>
      </c>
      <c r="D100" s="298">
        <f t="shared" si="6"/>
        <v>104123</v>
      </c>
      <c r="E100" s="298">
        <f t="shared" si="6"/>
        <v>103496</v>
      </c>
      <c r="F100" s="298">
        <f t="shared" si="6"/>
        <v>100052</v>
      </c>
      <c r="G100" s="298">
        <f t="shared" si="6"/>
        <v>102746</v>
      </c>
      <c r="H100" s="335" t="s">
        <v>111</v>
      </c>
    </row>
    <row r="101" spans="1:8">
      <c r="A101" s="521" t="s">
        <v>112</v>
      </c>
      <c r="B101" s="299">
        <v>15082</v>
      </c>
      <c r="C101" s="299">
        <v>14714</v>
      </c>
      <c r="D101" s="299">
        <v>14873</v>
      </c>
      <c r="E101" s="299">
        <v>14840</v>
      </c>
      <c r="F101" s="299">
        <v>14317</v>
      </c>
      <c r="G101" s="299">
        <v>14179</v>
      </c>
      <c r="H101" s="384" t="s">
        <v>113</v>
      </c>
    </row>
    <row r="102" spans="1:8">
      <c r="A102" s="521" t="s">
        <v>114</v>
      </c>
      <c r="B102" s="299">
        <v>8297</v>
      </c>
      <c r="C102" s="299">
        <v>8928</v>
      </c>
      <c r="D102" s="299">
        <v>8884</v>
      </c>
      <c r="E102" s="299">
        <v>8832</v>
      </c>
      <c r="F102" s="299">
        <v>8776</v>
      </c>
      <c r="G102" s="299">
        <v>8776</v>
      </c>
      <c r="H102" s="384" t="s">
        <v>115</v>
      </c>
    </row>
    <row r="103" spans="1:8">
      <c r="A103" s="521" t="s">
        <v>116</v>
      </c>
      <c r="B103" s="299">
        <v>13894</v>
      </c>
      <c r="C103" s="299">
        <v>13300</v>
      </c>
      <c r="D103" s="299">
        <v>13784</v>
      </c>
      <c r="E103" s="299">
        <v>14092</v>
      </c>
      <c r="F103" s="299">
        <v>12011</v>
      </c>
      <c r="G103" s="299">
        <v>14220</v>
      </c>
      <c r="H103" s="384" t="s">
        <v>117</v>
      </c>
    </row>
    <row r="104" spans="1:8">
      <c r="A104" s="521" t="s">
        <v>118</v>
      </c>
      <c r="B104" s="299">
        <v>9803</v>
      </c>
      <c r="C104" s="299">
        <v>9522</v>
      </c>
      <c r="D104" s="299">
        <v>9806</v>
      </c>
      <c r="E104" s="299">
        <v>9792</v>
      </c>
      <c r="F104" s="299">
        <v>10233</v>
      </c>
      <c r="G104" s="299">
        <v>10233</v>
      </c>
      <c r="H104" s="384" t="s">
        <v>119</v>
      </c>
    </row>
    <row r="105" spans="1:8">
      <c r="A105" s="521" t="s">
        <v>120</v>
      </c>
      <c r="B105" s="299">
        <v>27231</v>
      </c>
      <c r="C105" s="299">
        <v>26961</v>
      </c>
      <c r="D105" s="299">
        <v>27525</v>
      </c>
      <c r="E105" s="299">
        <v>26309</v>
      </c>
      <c r="F105" s="299">
        <v>26259</v>
      </c>
      <c r="G105" s="299">
        <v>26259</v>
      </c>
      <c r="H105" s="384" t="s">
        <v>121</v>
      </c>
    </row>
    <row r="106" spans="1:8">
      <c r="A106" s="521" t="s">
        <v>122</v>
      </c>
      <c r="B106" s="299">
        <v>7768</v>
      </c>
      <c r="C106" s="299">
        <v>7591</v>
      </c>
      <c r="D106" s="299">
        <v>7702</v>
      </c>
      <c r="E106" s="299">
        <v>7781</v>
      </c>
      <c r="F106" s="299">
        <v>7685</v>
      </c>
      <c r="G106" s="299">
        <v>7719</v>
      </c>
      <c r="H106" s="384" t="s">
        <v>123</v>
      </c>
    </row>
    <row r="107" spans="1:8">
      <c r="A107" s="521" t="s">
        <v>124</v>
      </c>
      <c r="B107" s="299">
        <v>15344</v>
      </c>
      <c r="C107" s="299">
        <v>14937</v>
      </c>
      <c r="D107" s="299">
        <v>14976</v>
      </c>
      <c r="E107" s="299">
        <v>15028</v>
      </c>
      <c r="F107" s="299">
        <v>14481</v>
      </c>
      <c r="G107" s="299">
        <v>15057</v>
      </c>
      <c r="H107" s="384" t="s">
        <v>125</v>
      </c>
    </row>
    <row r="108" spans="1:8">
      <c r="A108" s="521" t="s">
        <v>126</v>
      </c>
      <c r="B108" s="299">
        <v>6324</v>
      </c>
      <c r="C108" s="299">
        <v>6439</v>
      </c>
      <c r="D108" s="299">
        <v>6573</v>
      </c>
      <c r="E108" s="299">
        <v>6822</v>
      </c>
      <c r="F108" s="299">
        <v>6290</v>
      </c>
      <c r="G108" s="299">
        <v>6303</v>
      </c>
      <c r="H108" s="384" t="s">
        <v>127</v>
      </c>
    </row>
    <row r="109" spans="1:8" ht="15.75">
      <c r="A109" s="328" t="s">
        <v>128</v>
      </c>
      <c r="B109" s="298">
        <f t="shared" ref="B109:G109" si="7">SUM(B110:B114)</f>
        <v>41573</v>
      </c>
      <c r="C109" s="298">
        <f t="shared" si="7"/>
        <v>39528</v>
      </c>
      <c r="D109" s="298">
        <f t="shared" si="7"/>
        <v>40965</v>
      </c>
      <c r="E109" s="298">
        <f t="shared" si="7"/>
        <v>42062</v>
      </c>
      <c r="F109" s="298">
        <f t="shared" si="7"/>
        <v>42180</v>
      </c>
      <c r="G109" s="298">
        <f t="shared" si="7"/>
        <v>39703</v>
      </c>
      <c r="H109" s="381" t="s">
        <v>129</v>
      </c>
    </row>
    <row r="110" spans="1:8">
      <c r="A110" s="521" t="s">
        <v>130</v>
      </c>
      <c r="B110" s="299">
        <v>10270</v>
      </c>
      <c r="C110" s="299">
        <v>10122</v>
      </c>
      <c r="D110" s="299">
        <v>10069</v>
      </c>
      <c r="E110" s="299">
        <v>10268</v>
      </c>
      <c r="F110" s="299">
        <v>10521</v>
      </c>
      <c r="G110" s="299">
        <v>10627</v>
      </c>
      <c r="H110" s="384" t="s">
        <v>131</v>
      </c>
    </row>
    <row r="111" spans="1:8">
      <c r="A111" s="521" t="s">
        <v>132</v>
      </c>
      <c r="B111" s="299">
        <v>6884</v>
      </c>
      <c r="C111" s="299">
        <v>6784</v>
      </c>
      <c r="D111" s="299">
        <v>6806</v>
      </c>
      <c r="E111" s="299">
        <v>7173</v>
      </c>
      <c r="F111" s="299">
        <v>7397</v>
      </c>
      <c r="G111" s="299">
        <v>7429</v>
      </c>
      <c r="H111" s="384" t="s">
        <v>133</v>
      </c>
    </row>
    <row r="112" spans="1:8">
      <c r="A112" s="521" t="s">
        <v>134</v>
      </c>
      <c r="B112" s="299">
        <v>6769</v>
      </c>
      <c r="C112" s="299">
        <v>6694</v>
      </c>
      <c r="D112" s="299">
        <v>6614</v>
      </c>
      <c r="E112" s="299">
        <v>6796</v>
      </c>
      <c r="F112" s="299">
        <v>6913</v>
      </c>
      <c r="G112" s="299">
        <v>6950</v>
      </c>
      <c r="H112" s="384" t="s">
        <v>135</v>
      </c>
    </row>
    <row r="113" spans="1:8">
      <c r="A113" s="521" t="s">
        <v>136</v>
      </c>
      <c r="B113" s="299">
        <v>8804</v>
      </c>
      <c r="C113" s="299">
        <v>8774</v>
      </c>
      <c r="D113" s="299">
        <v>8774</v>
      </c>
      <c r="E113" s="299">
        <v>8793</v>
      </c>
      <c r="F113" s="299">
        <v>8838</v>
      </c>
      <c r="G113" s="299">
        <v>8838</v>
      </c>
      <c r="H113" s="384" t="s">
        <v>137</v>
      </c>
    </row>
    <row r="114" spans="1:8">
      <c r="A114" s="521" t="s">
        <v>138</v>
      </c>
      <c r="B114" s="299">
        <v>8846</v>
      </c>
      <c r="C114" s="299">
        <v>7154</v>
      </c>
      <c r="D114" s="299">
        <v>8702</v>
      </c>
      <c r="E114" s="299">
        <v>9032</v>
      </c>
      <c r="F114" s="299">
        <v>8511</v>
      </c>
      <c r="G114" s="299">
        <v>5859</v>
      </c>
      <c r="H114" s="384" t="s">
        <v>139</v>
      </c>
    </row>
    <row r="115" spans="1:8" ht="14.25">
      <c r="A115" s="328" t="s">
        <v>140</v>
      </c>
      <c r="B115" s="298">
        <f t="shared" ref="B115:G115" si="8">SUM(B116:B121)</f>
        <v>54689</v>
      </c>
      <c r="C115" s="298">
        <f t="shared" si="8"/>
        <v>54176</v>
      </c>
      <c r="D115" s="298">
        <f t="shared" si="8"/>
        <v>54666</v>
      </c>
      <c r="E115" s="298">
        <f t="shared" si="8"/>
        <v>55237</v>
      </c>
      <c r="F115" s="298">
        <f t="shared" si="8"/>
        <v>54999</v>
      </c>
      <c r="G115" s="298">
        <f t="shared" si="8"/>
        <v>55788</v>
      </c>
      <c r="H115" s="335" t="s">
        <v>141</v>
      </c>
    </row>
    <row r="116" spans="1:8">
      <c r="A116" s="521" t="s">
        <v>142</v>
      </c>
      <c r="B116" s="299">
        <v>11912</v>
      </c>
      <c r="C116" s="299">
        <v>11848</v>
      </c>
      <c r="D116" s="299">
        <v>11983</v>
      </c>
      <c r="E116" s="299">
        <v>11908</v>
      </c>
      <c r="F116" s="299">
        <v>12122</v>
      </c>
      <c r="G116" s="299">
        <v>12156</v>
      </c>
      <c r="H116" s="384" t="s">
        <v>143</v>
      </c>
    </row>
    <row r="117" spans="1:8">
      <c r="A117" s="521" t="s">
        <v>144</v>
      </c>
      <c r="B117" s="299">
        <v>8349</v>
      </c>
      <c r="C117" s="299">
        <v>8281</v>
      </c>
      <c r="D117" s="299">
        <v>8323</v>
      </c>
      <c r="E117" s="299">
        <v>8529</v>
      </c>
      <c r="F117" s="299">
        <v>7983</v>
      </c>
      <c r="G117" s="299">
        <v>8463</v>
      </c>
      <c r="H117" s="384" t="s">
        <v>145</v>
      </c>
    </row>
    <row r="118" spans="1:8">
      <c r="A118" s="521" t="s">
        <v>146</v>
      </c>
      <c r="B118" s="299">
        <v>11339</v>
      </c>
      <c r="C118" s="299">
        <v>11222</v>
      </c>
      <c r="D118" s="299">
        <v>11287</v>
      </c>
      <c r="E118" s="299">
        <v>11209</v>
      </c>
      <c r="F118" s="299">
        <v>11348</v>
      </c>
      <c r="G118" s="299">
        <v>11526</v>
      </c>
      <c r="H118" s="384" t="s">
        <v>147</v>
      </c>
    </row>
    <row r="119" spans="1:8">
      <c r="A119" s="521" t="s">
        <v>148</v>
      </c>
      <c r="B119" s="299">
        <v>17010</v>
      </c>
      <c r="C119" s="299">
        <v>16561</v>
      </c>
      <c r="D119" s="299">
        <v>16969</v>
      </c>
      <c r="E119" s="299">
        <v>17343</v>
      </c>
      <c r="F119" s="299">
        <v>17348</v>
      </c>
      <c r="G119" s="299">
        <v>17444</v>
      </c>
      <c r="H119" s="384" t="s">
        <v>149</v>
      </c>
    </row>
    <row r="120" spans="1:8">
      <c r="A120" s="521" t="s">
        <v>150</v>
      </c>
      <c r="B120" s="299">
        <v>2374</v>
      </c>
      <c r="C120" s="299">
        <v>2453</v>
      </c>
      <c r="D120" s="299">
        <v>2472</v>
      </c>
      <c r="E120" s="299">
        <v>2527</v>
      </c>
      <c r="F120" s="299">
        <v>2477</v>
      </c>
      <c r="G120" s="299">
        <v>2477</v>
      </c>
      <c r="H120" s="384" t="s">
        <v>151</v>
      </c>
    </row>
    <row r="121" spans="1:8">
      <c r="A121" s="521" t="s">
        <v>152</v>
      </c>
      <c r="B121" s="299">
        <v>3705</v>
      </c>
      <c r="C121" s="299">
        <v>3811</v>
      </c>
      <c r="D121" s="299">
        <v>3632</v>
      </c>
      <c r="E121" s="299">
        <v>3721</v>
      </c>
      <c r="F121" s="299">
        <v>3721</v>
      </c>
      <c r="G121" s="299">
        <v>3722</v>
      </c>
      <c r="H121" s="384" t="s">
        <v>153</v>
      </c>
    </row>
    <row r="122" spans="1:8" ht="14.25">
      <c r="A122" s="319" t="s">
        <v>154</v>
      </c>
      <c r="B122" s="298">
        <f t="shared" ref="B122:G122" si="9">SUM(B123:B126)</f>
        <v>8804</v>
      </c>
      <c r="C122" s="298">
        <f t="shared" si="9"/>
        <v>8867</v>
      </c>
      <c r="D122" s="298">
        <f t="shared" si="9"/>
        <v>8818</v>
      </c>
      <c r="E122" s="298">
        <f t="shared" si="9"/>
        <v>8762</v>
      </c>
      <c r="F122" s="298">
        <f t="shared" si="9"/>
        <v>8554</v>
      </c>
      <c r="G122" s="298">
        <f t="shared" si="9"/>
        <v>8563</v>
      </c>
      <c r="H122" s="335" t="s">
        <v>155</v>
      </c>
    </row>
    <row r="123" spans="1:8">
      <c r="A123" s="521" t="s">
        <v>156</v>
      </c>
      <c r="B123" s="299">
        <v>473</v>
      </c>
      <c r="C123" s="299">
        <v>458</v>
      </c>
      <c r="D123" s="299">
        <v>490</v>
      </c>
      <c r="E123" s="299">
        <v>446</v>
      </c>
      <c r="F123" s="299">
        <v>399</v>
      </c>
      <c r="G123" s="299">
        <v>406</v>
      </c>
      <c r="H123" s="384" t="s">
        <v>157</v>
      </c>
    </row>
    <row r="124" spans="1:8">
      <c r="A124" s="521" t="s">
        <v>158</v>
      </c>
      <c r="B124" s="299">
        <v>4167</v>
      </c>
      <c r="C124" s="299">
        <v>4036</v>
      </c>
      <c r="D124" s="299">
        <v>4030</v>
      </c>
      <c r="E124" s="299">
        <v>4067</v>
      </c>
      <c r="F124" s="299">
        <v>4138</v>
      </c>
      <c r="G124" s="299">
        <v>4140</v>
      </c>
      <c r="H124" s="384" t="s">
        <v>159</v>
      </c>
    </row>
    <row r="125" spans="1:8">
      <c r="A125" s="521" t="s">
        <v>160</v>
      </c>
      <c r="B125" s="299">
        <v>2222</v>
      </c>
      <c r="C125" s="299">
        <v>2324</v>
      </c>
      <c r="D125" s="299">
        <v>2271</v>
      </c>
      <c r="E125" s="299">
        <v>2273</v>
      </c>
      <c r="F125" s="299">
        <v>2190</v>
      </c>
      <c r="G125" s="299">
        <v>2190</v>
      </c>
      <c r="H125" s="384" t="s">
        <v>161</v>
      </c>
    </row>
    <row r="126" spans="1:8">
      <c r="A126" s="521" t="s">
        <v>162</v>
      </c>
      <c r="B126" s="299">
        <v>1942</v>
      </c>
      <c r="C126" s="299">
        <v>2049</v>
      </c>
      <c r="D126" s="299">
        <v>2027</v>
      </c>
      <c r="E126" s="299">
        <v>1976</v>
      </c>
      <c r="F126" s="299">
        <v>1827</v>
      </c>
      <c r="G126" s="299">
        <v>1827</v>
      </c>
      <c r="H126" s="384" t="s">
        <v>163</v>
      </c>
    </row>
    <row r="127" spans="1:8" ht="14.25">
      <c r="A127" s="327" t="s">
        <v>164</v>
      </c>
      <c r="B127" s="298">
        <f t="shared" ref="B127:G127" si="10">SUM(B128:B131)</f>
        <v>8492</v>
      </c>
      <c r="C127" s="298">
        <f t="shared" si="10"/>
        <v>8219</v>
      </c>
      <c r="D127" s="298">
        <f t="shared" si="10"/>
        <v>8251</v>
      </c>
      <c r="E127" s="298">
        <f t="shared" si="10"/>
        <v>8110</v>
      </c>
      <c r="F127" s="298">
        <f t="shared" si="10"/>
        <v>7177</v>
      </c>
      <c r="G127" s="298">
        <f t="shared" si="10"/>
        <v>7171</v>
      </c>
      <c r="H127" s="335" t="s">
        <v>165</v>
      </c>
    </row>
    <row r="128" spans="1:8">
      <c r="A128" s="521" t="s">
        <v>166</v>
      </c>
      <c r="B128" s="299">
        <v>1077</v>
      </c>
      <c r="C128" s="299">
        <v>1064</v>
      </c>
      <c r="D128" s="299">
        <v>1075</v>
      </c>
      <c r="E128" s="299">
        <v>1052</v>
      </c>
      <c r="F128" s="299">
        <v>962</v>
      </c>
      <c r="G128" s="299">
        <v>962</v>
      </c>
      <c r="H128" s="384" t="s">
        <v>167</v>
      </c>
    </row>
    <row r="129" spans="1:8">
      <c r="A129" s="521" t="s">
        <v>168</v>
      </c>
      <c r="B129" s="299">
        <v>1199</v>
      </c>
      <c r="C129" s="299">
        <v>1105</v>
      </c>
      <c r="D129" s="299">
        <v>1022</v>
      </c>
      <c r="E129" s="299">
        <v>999</v>
      </c>
      <c r="F129" s="299">
        <v>949</v>
      </c>
      <c r="G129" s="299">
        <v>949</v>
      </c>
      <c r="H129" s="384" t="s">
        <v>169</v>
      </c>
    </row>
    <row r="130" spans="1:8">
      <c r="A130" s="521" t="s">
        <v>170</v>
      </c>
      <c r="B130" s="299">
        <v>5933</v>
      </c>
      <c r="C130" s="299">
        <v>5772</v>
      </c>
      <c r="D130" s="299">
        <v>5869</v>
      </c>
      <c r="E130" s="299">
        <v>5823</v>
      </c>
      <c r="F130" s="299">
        <v>5069</v>
      </c>
      <c r="G130" s="299">
        <v>5063</v>
      </c>
      <c r="H130" s="384" t="s">
        <v>171</v>
      </c>
    </row>
    <row r="131" spans="1:8">
      <c r="A131" s="521" t="s">
        <v>172</v>
      </c>
      <c r="B131" s="299">
        <v>283</v>
      </c>
      <c r="C131" s="299">
        <v>278</v>
      </c>
      <c r="D131" s="299">
        <v>285</v>
      </c>
      <c r="E131" s="299">
        <v>236</v>
      </c>
      <c r="F131" s="299">
        <v>197</v>
      </c>
      <c r="G131" s="299">
        <v>197</v>
      </c>
      <c r="H131" s="384" t="s">
        <v>173</v>
      </c>
    </row>
    <row r="132" spans="1:8" ht="14.25">
      <c r="A132" s="319" t="s">
        <v>174</v>
      </c>
      <c r="B132" s="318">
        <f t="shared" ref="B132:G132" si="11">SUM(B133:B134)</f>
        <v>3165</v>
      </c>
      <c r="C132" s="318">
        <f t="shared" si="11"/>
        <v>2951</v>
      </c>
      <c r="D132" s="318">
        <f t="shared" si="11"/>
        <v>2710</v>
      </c>
      <c r="E132" s="318">
        <f t="shared" si="11"/>
        <v>2667</v>
      </c>
      <c r="F132" s="318">
        <f t="shared" si="11"/>
        <v>2352</v>
      </c>
      <c r="G132" s="318">
        <f t="shared" si="11"/>
        <v>2352</v>
      </c>
      <c r="H132" s="335" t="s">
        <v>175</v>
      </c>
    </row>
    <row r="133" spans="1:8" ht="15">
      <c r="A133" s="301" t="s">
        <v>176</v>
      </c>
      <c r="B133" s="299">
        <v>31</v>
      </c>
      <c r="C133" s="299">
        <v>20</v>
      </c>
      <c r="D133" s="299">
        <v>18</v>
      </c>
      <c r="E133" s="299">
        <v>16</v>
      </c>
      <c r="F133" s="299">
        <v>13</v>
      </c>
      <c r="G133" s="299">
        <v>13</v>
      </c>
      <c r="H133" s="131" t="s">
        <v>369</v>
      </c>
    </row>
    <row r="134" spans="1:8">
      <c r="A134" s="301" t="s">
        <v>178</v>
      </c>
      <c r="B134" s="299">
        <v>3134</v>
      </c>
      <c r="C134" s="299">
        <v>2931</v>
      </c>
      <c r="D134" s="299">
        <v>2692</v>
      </c>
      <c r="E134" s="299">
        <v>2651</v>
      </c>
      <c r="F134" s="299">
        <v>2339</v>
      </c>
      <c r="G134" s="299">
        <v>2339</v>
      </c>
      <c r="H134" s="384" t="s">
        <v>179</v>
      </c>
    </row>
    <row r="135" spans="1:8" ht="15.75">
      <c r="A135" s="319" t="s">
        <v>351</v>
      </c>
      <c r="B135" s="298">
        <f>B132+B127+B122+B115+B109+B100+B83+'17'!B47+'17'!B39+'17'!B29+'17'!B20+'17'!B11</f>
        <v>708572</v>
      </c>
      <c r="C135" s="298">
        <f>C132+C127+C122+C115+C109+C100+C83+'17'!C47+'17'!C39+'17'!C29+'17'!C20+'17'!C11</f>
        <v>710167</v>
      </c>
      <c r="D135" s="298">
        <f>D132+D127+D122+D115+D109+D100+D83+'17'!D47+'17'!D39+'17'!D29+'17'!D20+'17'!D11</f>
        <v>716804</v>
      </c>
      <c r="E135" s="298">
        <f>E132+E127+E122+E115+E109+E100+E83+'17'!E47+'17'!E39+'17'!E29+'17'!E20+'17'!E11</f>
        <v>719631</v>
      </c>
      <c r="F135" s="298">
        <f>F132+F127+F122+F115+F109+F100+F83+'17'!F47+'17'!F39+'17'!F29+'17'!F20+'17'!F11</f>
        <v>693740</v>
      </c>
      <c r="G135" s="298">
        <f>G132+G127+G122+G115+G109+G100+G83+'17'!G47+'17'!G39+'17'!G29+'17'!G20+'17'!G11</f>
        <v>701882</v>
      </c>
      <c r="H135" s="381" t="s">
        <v>181</v>
      </c>
    </row>
    <row r="136" spans="1:8" ht="61.5" customHeight="1">
      <c r="A136" s="319"/>
      <c r="B136" s="298"/>
      <c r="C136" s="298"/>
      <c r="D136" s="298"/>
      <c r="E136" s="298"/>
      <c r="F136" s="298"/>
      <c r="G136" s="298"/>
      <c r="H136" s="381"/>
    </row>
    <row r="137" spans="1:8" ht="14.25">
      <c r="A137" s="309" t="s">
        <v>424</v>
      </c>
      <c r="B137" s="309"/>
      <c r="C137" s="309"/>
      <c r="D137" s="309"/>
      <c r="E137" s="309"/>
      <c r="F137" s="298"/>
      <c r="G137" s="298"/>
      <c r="H137" s="564"/>
    </row>
    <row r="138" spans="1:8">
      <c r="A138" s="309" t="s">
        <v>425</v>
      </c>
      <c r="B138" s="309"/>
      <c r="C138" s="140"/>
      <c r="D138" s="140"/>
      <c r="E138" s="140"/>
      <c r="F138" s="140"/>
      <c r="G138" s="86"/>
      <c r="H138" s="565" t="s">
        <v>426</v>
      </c>
    </row>
    <row r="139" spans="1:8">
      <c r="A139" s="309" t="s">
        <v>427</v>
      </c>
      <c r="B139" s="309"/>
      <c r="C139" s="86"/>
      <c r="D139" s="86"/>
      <c r="E139" s="86"/>
      <c r="F139" s="86"/>
      <c r="G139" s="86"/>
      <c r="H139" s="86"/>
    </row>
    <row r="140" spans="1:8">
      <c r="A140" s="309" t="s">
        <v>428</v>
      </c>
      <c r="B140" s="309"/>
      <c r="C140" s="86"/>
      <c r="D140" s="86"/>
      <c r="E140" s="86"/>
      <c r="F140" s="86"/>
      <c r="G140" s="86"/>
      <c r="H140" s="565" t="s">
        <v>429</v>
      </c>
    </row>
    <row r="141" spans="1:8">
      <c r="A141" s="309" t="s">
        <v>430</v>
      </c>
      <c r="B141" s="309"/>
      <c r="C141" s="86"/>
      <c r="D141" s="86"/>
      <c r="E141" s="86"/>
      <c r="F141" s="86"/>
      <c r="G141" s="86"/>
      <c r="H141" s="565" t="s">
        <v>431</v>
      </c>
    </row>
    <row r="142" spans="1:8">
      <c r="A142" s="309" t="s">
        <v>193</v>
      </c>
      <c r="B142" s="309"/>
      <c r="C142" s="310"/>
      <c r="D142" s="310"/>
      <c r="E142" s="310"/>
      <c r="F142" s="310"/>
      <c r="G142" s="140"/>
      <c r="H142" s="152" t="s">
        <v>346</v>
      </c>
    </row>
  </sheetData>
  <mergeCells count="7">
    <mergeCell ref="B78:G78"/>
    <mergeCell ref="B79:G79"/>
    <mergeCell ref="F4:H4"/>
    <mergeCell ref="B6:G6"/>
    <mergeCell ref="B7:G7"/>
    <mergeCell ref="A76:E76"/>
    <mergeCell ref="F76:H76"/>
  </mergeCells>
  <printOptions gridLinesSet="0"/>
  <pageMargins left="0.78740157480314965" right="0.78740157480314965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72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00B050"/>
  </sheetPr>
  <dimension ref="A1:BT323"/>
  <sheetViews>
    <sheetView showGridLines="0" view="pageLayout" zoomScaleNormal="100" zoomScaleSheetLayoutView="89" workbookViewId="0">
      <selection activeCell="D24" sqref="D24"/>
    </sheetView>
  </sheetViews>
  <sheetFormatPr baseColWidth="10" defaultColWidth="11" defaultRowHeight="12.75"/>
  <cols>
    <col min="1" max="1" width="35.140625" style="343" customWidth="1"/>
    <col min="2" max="2" width="10" style="343" bestFit="1" customWidth="1"/>
    <col min="3" max="3" width="11" style="343" customWidth="1"/>
    <col min="4" max="4" width="7.42578125" style="343" customWidth="1"/>
    <col min="5" max="5" width="10.140625" style="343" customWidth="1"/>
    <col min="6" max="6" width="11.7109375" style="343" customWidth="1"/>
    <col min="7" max="7" width="36.28515625" style="343" customWidth="1"/>
    <col min="8" max="8" width="9.85546875" style="343" customWidth="1"/>
    <col min="9" max="9" width="11" style="343" customWidth="1"/>
    <col min="10" max="10" width="11" style="528" customWidth="1"/>
    <col min="11" max="15" width="11" style="343" customWidth="1"/>
    <col min="16" max="16" width="29.28515625" style="343" customWidth="1"/>
    <col min="17" max="253" width="11" style="343" customWidth="1"/>
    <col min="254" max="256" width="11" style="343"/>
    <col min="257" max="257" width="37.28515625" style="343" customWidth="1"/>
    <col min="258" max="258" width="11.42578125" style="343" customWidth="1"/>
    <col min="259" max="259" width="11" style="343" customWidth="1"/>
    <col min="260" max="260" width="7.42578125" style="343" customWidth="1"/>
    <col min="261" max="261" width="10.140625" style="343" customWidth="1"/>
    <col min="262" max="262" width="11.7109375" style="343" customWidth="1"/>
    <col min="263" max="263" width="37.28515625" style="343" customWidth="1"/>
    <col min="264" max="264" width="9.85546875" style="343" customWidth="1"/>
    <col min="265" max="271" width="11" style="343" customWidth="1"/>
    <col min="272" max="272" width="29.28515625" style="343" customWidth="1"/>
    <col min="273" max="509" width="11" style="343" customWidth="1"/>
    <col min="510" max="512" width="11" style="343"/>
    <col min="513" max="513" width="37.28515625" style="343" customWidth="1"/>
    <col min="514" max="514" width="11.42578125" style="343" customWidth="1"/>
    <col min="515" max="515" width="11" style="343" customWidth="1"/>
    <col min="516" max="516" width="7.42578125" style="343" customWidth="1"/>
    <col min="517" max="517" width="10.140625" style="343" customWidth="1"/>
    <col min="518" max="518" width="11.7109375" style="343" customWidth="1"/>
    <col min="519" max="519" width="37.28515625" style="343" customWidth="1"/>
    <col min="520" max="520" width="9.85546875" style="343" customWidth="1"/>
    <col min="521" max="527" width="11" style="343" customWidth="1"/>
    <col min="528" max="528" width="29.28515625" style="343" customWidth="1"/>
    <col min="529" max="765" width="11" style="343" customWidth="1"/>
    <col min="766" max="768" width="11" style="343"/>
    <col min="769" max="769" width="37.28515625" style="343" customWidth="1"/>
    <col min="770" max="770" width="11.42578125" style="343" customWidth="1"/>
    <col min="771" max="771" width="11" style="343" customWidth="1"/>
    <col min="772" max="772" width="7.42578125" style="343" customWidth="1"/>
    <col min="773" max="773" width="10.140625" style="343" customWidth="1"/>
    <col min="774" max="774" width="11.7109375" style="343" customWidth="1"/>
    <col min="775" max="775" width="37.28515625" style="343" customWidth="1"/>
    <col min="776" max="776" width="9.85546875" style="343" customWidth="1"/>
    <col min="777" max="783" width="11" style="343" customWidth="1"/>
    <col min="784" max="784" width="29.28515625" style="343" customWidth="1"/>
    <col min="785" max="1021" width="11" style="343" customWidth="1"/>
    <col min="1022" max="1024" width="11" style="343"/>
    <col min="1025" max="1025" width="37.28515625" style="343" customWidth="1"/>
    <col min="1026" max="1026" width="11.42578125" style="343" customWidth="1"/>
    <col min="1027" max="1027" width="11" style="343" customWidth="1"/>
    <col min="1028" max="1028" width="7.42578125" style="343" customWidth="1"/>
    <col min="1029" max="1029" width="10.140625" style="343" customWidth="1"/>
    <col min="1030" max="1030" width="11.7109375" style="343" customWidth="1"/>
    <col min="1031" max="1031" width="37.28515625" style="343" customWidth="1"/>
    <col min="1032" max="1032" width="9.85546875" style="343" customWidth="1"/>
    <col min="1033" max="1039" width="11" style="343" customWidth="1"/>
    <col min="1040" max="1040" width="29.28515625" style="343" customWidth="1"/>
    <col min="1041" max="1277" width="11" style="343" customWidth="1"/>
    <col min="1278" max="1280" width="11" style="343"/>
    <col min="1281" max="1281" width="37.28515625" style="343" customWidth="1"/>
    <col min="1282" max="1282" width="11.42578125" style="343" customWidth="1"/>
    <col min="1283" max="1283" width="11" style="343" customWidth="1"/>
    <col min="1284" max="1284" width="7.42578125" style="343" customWidth="1"/>
    <col min="1285" max="1285" width="10.140625" style="343" customWidth="1"/>
    <col min="1286" max="1286" width="11.7109375" style="343" customWidth="1"/>
    <col min="1287" max="1287" width="37.28515625" style="343" customWidth="1"/>
    <col min="1288" max="1288" width="9.85546875" style="343" customWidth="1"/>
    <col min="1289" max="1295" width="11" style="343" customWidth="1"/>
    <col min="1296" max="1296" width="29.28515625" style="343" customWidth="1"/>
    <col min="1297" max="1533" width="11" style="343" customWidth="1"/>
    <col min="1534" max="1536" width="11" style="343"/>
    <col min="1537" max="1537" width="37.28515625" style="343" customWidth="1"/>
    <col min="1538" max="1538" width="11.42578125" style="343" customWidth="1"/>
    <col min="1539" max="1539" width="11" style="343" customWidth="1"/>
    <col min="1540" max="1540" width="7.42578125" style="343" customWidth="1"/>
    <col min="1541" max="1541" width="10.140625" style="343" customWidth="1"/>
    <col min="1542" max="1542" width="11.7109375" style="343" customWidth="1"/>
    <col min="1543" max="1543" width="37.28515625" style="343" customWidth="1"/>
    <col min="1544" max="1544" width="9.85546875" style="343" customWidth="1"/>
    <col min="1545" max="1551" width="11" style="343" customWidth="1"/>
    <col min="1552" max="1552" width="29.28515625" style="343" customWidth="1"/>
    <col min="1553" max="1789" width="11" style="343" customWidth="1"/>
    <col min="1790" max="1792" width="11" style="343"/>
    <col min="1793" max="1793" width="37.28515625" style="343" customWidth="1"/>
    <col min="1794" max="1794" width="11.42578125" style="343" customWidth="1"/>
    <col min="1795" max="1795" width="11" style="343" customWidth="1"/>
    <col min="1796" max="1796" width="7.42578125" style="343" customWidth="1"/>
    <col min="1797" max="1797" width="10.140625" style="343" customWidth="1"/>
    <col min="1798" max="1798" width="11.7109375" style="343" customWidth="1"/>
    <col min="1799" max="1799" width="37.28515625" style="343" customWidth="1"/>
    <col min="1800" max="1800" width="9.85546875" style="343" customWidth="1"/>
    <col min="1801" max="1807" width="11" style="343" customWidth="1"/>
    <col min="1808" max="1808" width="29.28515625" style="343" customWidth="1"/>
    <col min="1809" max="2045" width="11" style="343" customWidth="1"/>
    <col min="2046" max="2048" width="11" style="343"/>
    <col min="2049" max="2049" width="37.28515625" style="343" customWidth="1"/>
    <col min="2050" max="2050" width="11.42578125" style="343" customWidth="1"/>
    <col min="2051" max="2051" width="11" style="343" customWidth="1"/>
    <col min="2052" max="2052" width="7.42578125" style="343" customWidth="1"/>
    <col min="2053" max="2053" width="10.140625" style="343" customWidth="1"/>
    <col min="2054" max="2054" width="11.7109375" style="343" customWidth="1"/>
    <col min="2055" max="2055" width="37.28515625" style="343" customWidth="1"/>
    <col min="2056" max="2056" width="9.85546875" style="343" customWidth="1"/>
    <col min="2057" max="2063" width="11" style="343" customWidth="1"/>
    <col min="2064" max="2064" width="29.28515625" style="343" customWidth="1"/>
    <col min="2065" max="2301" width="11" style="343" customWidth="1"/>
    <col min="2302" max="2304" width="11" style="343"/>
    <col min="2305" max="2305" width="37.28515625" style="343" customWidth="1"/>
    <col min="2306" max="2306" width="11.42578125" style="343" customWidth="1"/>
    <col min="2307" max="2307" width="11" style="343" customWidth="1"/>
    <col min="2308" max="2308" width="7.42578125" style="343" customWidth="1"/>
    <col min="2309" max="2309" width="10.140625" style="343" customWidth="1"/>
    <col min="2310" max="2310" width="11.7109375" style="343" customWidth="1"/>
    <col min="2311" max="2311" width="37.28515625" style="343" customWidth="1"/>
    <col min="2312" max="2312" width="9.85546875" style="343" customWidth="1"/>
    <col min="2313" max="2319" width="11" style="343" customWidth="1"/>
    <col min="2320" max="2320" width="29.28515625" style="343" customWidth="1"/>
    <col min="2321" max="2557" width="11" style="343" customWidth="1"/>
    <col min="2558" max="2560" width="11" style="343"/>
    <col min="2561" max="2561" width="37.28515625" style="343" customWidth="1"/>
    <col min="2562" max="2562" width="11.42578125" style="343" customWidth="1"/>
    <col min="2563" max="2563" width="11" style="343" customWidth="1"/>
    <col min="2564" max="2564" width="7.42578125" style="343" customWidth="1"/>
    <col min="2565" max="2565" width="10.140625" style="343" customWidth="1"/>
    <col min="2566" max="2566" width="11.7109375" style="343" customWidth="1"/>
    <col min="2567" max="2567" width="37.28515625" style="343" customWidth="1"/>
    <col min="2568" max="2568" width="9.85546875" style="343" customWidth="1"/>
    <col min="2569" max="2575" width="11" style="343" customWidth="1"/>
    <col min="2576" max="2576" width="29.28515625" style="343" customWidth="1"/>
    <col min="2577" max="2813" width="11" style="343" customWidth="1"/>
    <col min="2814" max="2816" width="11" style="343"/>
    <col min="2817" max="2817" width="37.28515625" style="343" customWidth="1"/>
    <col min="2818" max="2818" width="11.42578125" style="343" customWidth="1"/>
    <col min="2819" max="2819" width="11" style="343" customWidth="1"/>
    <col min="2820" max="2820" width="7.42578125" style="343" customWidth="1"/>
    <col min="2821" max="2821" width="10.140625" style="343" customWidth="1"/>
    <col min="2822" max="2822" width="11.7109375" style="343" customWidth="1"/>
    <col min="2823" max="2823" width="37.28515625" style="343" customWidth="1"/>
    <col min="2824" max="2824" width="9.85546875" style="343" customWidth="1"/>
    <col min="2825" max="2831" width="11" style="343" customWidth="1"/>
    <col min="2832" max="2832" width="29.28515625" style="343" customWidth="1"/>
    <col min="2833" max="3069" width="11" style="343" customWidth="1"/>
    <col min="3070" max="3072" width="11" style="343"/>
    <col min="3073" max="3073" width="37.28515625" style="343" customWidth="1"/>
    <col min="3074" max="3074" width="11.42578125" style="343" customWidth="1"/>
    <col min="3075" max="3075" width="11" style="343" customWidth="1"/>
    <col min="3076" max="3076" width="7.42578125" style="343" customWidth="1"/>
    <col min="3077" max="3077" width="10.140625" style="343" customWidth="1"/>
    <col min="3078" max="3078" width="11.7109375" style="343" customWidth="1"/>
    <col min="3079" max="3079" width="37.28515625" style="343" customWidth="1"/>
    <col min="3080" max="3080" width="9.85546875" style="343" customWidth="1"/>
    <col min="3081" max="3087" width="11" style="343" customWidth="1"/>
    <col min="3088" max="3088" width="29.28515625" style="343" customWidth="1"/>
    <col min="3089" max="3325" width="11" style="343" customWidth="1"/>
    <col min="3326" max="3328" width="11" style="343"/>
    <col min="3329" max="3329" width="37.28515625" style="343" customWidth="1"/>
    <col min="3330" max="3330" width="11.42578125" style="343" customWidth="1"/>
    <col min="3331" max="3331" width="11" style="343" customWidth="1"/>
    <col min="3332" max="3332" width="7.42578125" style="343" customWidth="1"/>
    <col min="3333" max="3333" width="10.140625" style="343" customWidth="1"/>
    <col min="3334" max="3334" width="11.7109375" style="343" customWidth="1"/>
    <col min="3335" max="3335" width="37.28515625" style="343" customWidth="1"/>
    <col min="3336" max="3336" width="9.85546875" style="343" customWidth="1"/>
    <col min="3337" max="3343" width="11" style="343" customWidth="1"/>
    <col min="3344" max="3344" width="29.28515625" style="343" customWidth="1"/>
    <col min="3345" max="3581" width="11" style="343" customWidth="1"/>
    <col min="3582" max="3584" width="11" style="343"/>
    <col min="3585" max="3585" width="37.28515625" style="343" customWidth="1"/>
    <col min="3586" max="3586" width="11.42578125" style="343" customWidth="1"/>
    <col min="3587" max="3587" width="11" style="343" customWidth="1"/>
    <col min="3588" max="3588" width="7.42578125" style="343" customWidth="1"/>
    <col min="3589" max="3589" width="10.140625" style="343" customWidth="1"/>
    <col min="3590" max="3590" width="11.7109375" style="343" customWidth="1"/>
    <col min="3591" max="3591" width="37.28515625" style="343" customWidth="1"/>
    <col min="3592" max="3592" width="9.85546875" style="343" customWidth="1"/>
    <col min="3593" max="3599" width="11" style="343" customWidth="1"/>
    <col min="3600" max="3600" width="29.28515625" style="343" customWidth="1"/>
    <col min="3601" max="3837" width="11" style="343" customWidth="1"/>
    <col min="3838" max="3840" width="11" style="343"/>
    <col min="3841" max="3841" width="37.28515625" style="343" customWidth="1"/>
    <col min="3842" max="3842" width="11.42578125" style="343" customWidth="1"/>
    <col min="3843" max="3843" width="11" style="343" customWidth="1"/>
    <col min="3844" max="3844" width="7.42578125" style="343" customWidth="1"/>
    <col min="3845" max="3845" width="10.140625" style="343" customWidth="1"/>
    <col min="3846" max="3846" width="11.7109375" style="343" customWidth="1"/>
    <col min="3847" max="3847" width="37.28515625" style="343" customWidth="1"/>
    <col min="3848" max="3848" width="9.85546875" style="343" customWidth="1"/>
    <col min="3849" max="3855" width="11" style="343" customWidth="1"/>
    <col min="3856" max="3856" width="29.28515625" style="343" customWidth="1"/>
    <col min="3857" max="4093" width="11" style="343" customWidth="1"/>
    <col min="4094" max="4096" width="11" style="343"/>
    <col min="4097" max="4097" width="37.28515625" style="343" customWidth="1"/>
    <col min="4098" max="4098" width="11.42578125" style="343" customWidth="1"/>
    <col min="4099" max="4099" width="11" style="343" customWidth="1"/>
    <col min="4100" max="4100" width="7.42578125" style="343" customWidth="1"/>
    <col min="4101" max="4101" width="10.140625" style="343" customWidth="1"/>
    <col min="4102" max="4102" width="11.7109375" style="343" customWidth="1"/>
    <col min="4103" max="4103" width="37.28515625" style="343" customWidth="1"/>
    <col min="4104" max="4104" width="9.85546875" style="343" customWidth="1"/>
    <col min="4105" max="4111" width="11" style="343" customWidth="1"/>
    <col min="4112" max="4112" width="29.28515625" style="343" customWidth="1"/>
    <col min="4113" max="4349" width="11" style="343" customWidth="1"/>
    <col min="4350" max="4352" width="11" style="343"/>
    <col min="4353" max="4353" width="37.28515625" style="343" customWidth="1"/>
    <col min="4354" max="4354" width="11.42578125" style="343" customWidth="1"/>
    <col min="4355" max="4355" width="11" style="343" customWidth="1"/>
    <col min="4356" max="4356" width="7.42578125" style="343" customWidth="1"/>
    <col min="4357" max="4357" width="10.140625" style="343" customWidth="1"/>
    <col min="4358" max="4358" width="11.7109375" style="343" customWidth="1"/>
    <col min="4359" max="4359" width="37.28515625" style="343" customWidth="1"/>
    <col min="4360" max="4360" width="9.85546875" style="343" customWidth="1"/>
    <col min="4361" max="4367" width="11" style="343" customWidth="1"/>
    <col min="4368" max="4368" width="29.28515625" style="343" customWidth="1"/>
    <col min="4369" max="4605" width="11" style="343" customWidth="1"/>
    <col min="4606" max="4608" width="11" style="343"/>
    <col min="4609" max="4609" width="37.28515625" style="343" customWidth="1"/>
    <col min="4610" max="4610" width="11.42578125" style="343" customWidth="1"/>
    <col min="4611" max="4611" width="11" style="343" customWidth="1"/>
    <col min="4612" max="4612" width="7.42578125" style="343" customWidth="1"/>
    <col min="4613" max="4613" width="10.140625" style="343" customWidth="1"/>
    <col min="4614" max="4614" width="11.7109375" style="343" customWidth="1"/>
    <col min="4615" max="4615" width="37.28515625" style="343" customWidth="1"/>
    <col min="4616" max="4616" width="9.85546875" style="343" customWidth="1"/>
    <col min="4617" max="4623" width="11" style="343" customWidth="1"/>
    <col min="4624" max="4624" width="29.28515625" style="343" customWidth="1"/>
    <col min="4625" max="4861" width="11" style="343" customWidth="1"/>
    <col min="4862" max="4864" width="11" style="343"/>
    <col min="4865" max="4865" width="37.28515625" style="343" customWidth="1"/>
    <col min="4866" max="4866" width="11.42578125" style="343" customWidth="1"/>
    <col min="4867" max="4867" width="11" style="343" customWidth="1"/>
    <col min="4868" max="4868" width="7.42578125" style="343" customWidth="1"/>
    <col min="4869" max="4869" width="10.140625" style="343" customWidth="1"/>
    <col min="4870" max="4870" width="11.7109375" style="343" customWidth="1"/>
    <col min="4871" max="4871" width="37.28515625" style="343" customWidth="1"/>
    <col min="4872" max="4872" width="9.85546875" style="343" customWidth="1"/>
    <col min="4873" max="4879" width="11" style="343" customWidth="1"/>
    <col min="4880" max="4880" width="29.28515625" style="343" customWidth="1"/>
    <col min="4881" max="5117" width="11" style="343" customWidth="1"/>
    <col min="5118" max="5120" width="11" style="343"/>
    <col min="5121" max="5121" width="37.28515625" style="343" customWidth="1"/>
    <col min="5122" max="5122" width="11.42578125" style="343" customWidth="1"/>
    <col min="5123" max="5123" width="11" style="343" customWidth="1"/>
    <col min="5124" max="5124" width="7.42578125" style="343" customWidth="1"/>
    <col min="5125" max="5125" width="10.140625" style="343" customWidth="1"/>
    <col min="5126" max="5126" width="11.7109375" style="343" customWidth="1"/>
    <col min="5127" max="5127" width="37.28515625" style="343" customWidth="1"/>
    <col min="5128" max="5128" width="9.85546875" style="343" customWidth="1"/>
    <col min="5129" max="5135" width="11" style="343" customWidth="1"/>
    <col min="5136" max="5136" width="29.28515625" style="343" customWidth="1"/>
    <col min="5137" max="5373" width="11" style="343" customWidth="1"/>
    <col min="5374" max="5376" width="11" style="343"/>
    <col min="5377" max="5377" width="37.28515625" style="343" customWidth="1"/>
    <col min="5378" max="5378" width="11.42578125" style="343" customWidth="1"/>
    <col min="5379" max="5379" width="11" style="343" customWidth="1"/>
    <col min="5380" max="5380" width="7.42578125" style="343" customWidth="1"/>
    <col min="5381" max="5381" width="10.140625" style="343" customWidth="1"/>
    <col min="5382" max="5382" width="11.7109375" style="343" customWidth="1"/>
    <col min="5383" max="5383" width="37.28515625" style="343" customWidth="1"/>
    <col min="5384" max="5384" width="9.85546875" style="343" customWidth="1"/>
    <col min="5385" max="5391" width="11" style="343" customWidth="1"/>
    <col min="5392" max="5392" width="29.28515625" style="343" customWidth="1"/>
    <col min="5393" max="5629" width="11" style="343" customWidth="1"/>
    <col min="5630" max="5632" width="11" style="343"/>
    <col min="5633" max="5633" width="37.28515625" style="343" customWidth="1"/>
    <col min="5634" max="5634" width="11.42578125" style="343" customWidth="1"/>
    <col min="5635" max="5635" width="11" style="343" customWidth="1"/>
    <col min="5636" max="5636" width="7.42578125" style="343" customWidth="1"/>
    <col min="5637" max="5637" width="10.140625" style="343" customWidth="1"/>
    <col min="5638" max="5638" width="11.7109375" style="343" customWidth="1"/>
    <col min="5639" max="5639" width="37.28515625" style="343" customWidth="1"/>
    <col min="5640" max="5640" width="9.85546875" style="343" customWidth="1"/>
    <col min="5641" max="5647" width="11" style="343" customWidth="1"/>
    <col min="5648" max="5648" width="29.28515625" style="343" customWidth="1"/>
    <col min="5649" max="5885" width="11" style="343" customWidth="1"/>
    <col min="5886" max="5888" width="11" style="343"/>
    <col min="5889" max="5889" width="37.28515625" style="343" customWidth="1"/>
    <col min="5890" max="5890" width="11.42578125" style="343" customWidth="1"/>
    <col min="5891" max="5891" width="11" style="343" customWidth="1"/>
    <col min="5892" max="5892" width="7.42578125" style="343" customWidth="1"/>
    <col min="5893" max="5893" width="10.140625" style="343" customWidth="1"/>
    <col min="5894" max="5894" width="11.7109375" style="343" customWidth="1"/>
    <col min="5895" max="5895" width="37.28515625" style="343" customWidth="1"/>
    <col min="5896" max="5896" width="9.85546875" style="343" customWidth="1"/>
    <col min="5897" max="5903" width="11" style="343" customWidth="1"/>
    <col min="5904" max="5904" width="29.28515625" style="343" customWidth="1"/>
    <col min="5905" max="6141" width="11" style="343" customWidth="1"/>
    <col min="6142" max="6144" width="11" style="343"/>
    <col min="6145" max="6145" width="37.28515625" style="343" customWidth="1"/>
    <col min="6146" max="6146" width="11.42578125" style="343" customWidth="1"/>
    <col min="6147" max="6147" width="11" style="343" customWidth="1"/>
    <col min="6148" max="6148" width="7.42578125" style="343" customWidth="1"/>
    <col min="6149" max="6149" width="10.140625" style="343" customWidth="1"/>
    <col min="6150" max="6150" width="11.7109375" style="343" customWidth="1"/>
    <col min="6151" max="6151" width="37.28515625" style="343" customWidth="1"/>
    <col min="6152" max="6152" width="9.85546875" style="343" customWidth="1"/>
    <col min="6153" max="6159" width="11" style="343" customWidth="1"/>
    <col min="6160" max="6160" width="29.28515625" style="343" customWidth="1"/>
    <col min="6161" max="6397" width="11" style="343" customWidth="1"/>
    <col min="6398" max="6400" width="11" style="343"/>
    <col min="6401" max="6401" width="37.28515625" style="343" customWidth="1"/>
    <col min="6402" max="6402" width="11.42578125" style="343" customWidth="1"/>
    <col min="6403" max="6403" width="11" style="343" customWidth="1"/>
    <col min="6404" max="6404" width="7.42578125" style="343" customWidth="1"/>
    <col min="6405" max="6405" width="10.140625" style="343" customWidth="1"/>
    <col min="6406" max="6406" width="11.7109375" style="343" customWidth="1"/>
    <col min="6407" max="6407" width="37.28515625" style="343" customWidth="1"/>
    <col min="6408" max="6408" width="9.85546875" style="343" customWidth="1"/>
    <col min="6409" max="6415" width="11" style="343" customWidth="1"/>
    <col min="6416" max="6416" width="29.28515625" style="343" customWidth="1"/>
    <col min="6417" max="6653" width="11" style="343" customWidth="1"/>
    <col min="6654" max="6656" width="11" style="343"/>
    <col min="6657" max="6657" width="37.28515625" style="343" customWidth="1"/>
    <col min="6658" max="6658" width="11.42578125" style="343" customWidth="1"/>
    <col min="6659" max="6659" width="11" style="343" customWidth="1"/>
    <col min="6660" max="6660" width="7.42578125" style="343" customWidth="1"/>
    <col min="6661" max="6661" width="10.140625" style="343" customWidth="1"/>
    <col min="6662" max="6662" width="11.7109375" style="343" customWidth="1"/>
    <col min="6663" max="6663" width="37.28515625" style="343" customWidth="1"/>
    <col min="6664" max="6664" width="9.85546875" style="343" customWidth="1"/>
    <col min="6665" max="6671" width="11" style="343" customWidth="1"/>
    <col min="6672" max="6672" width="29.28515625" style="343" customWidth="1"/>
    <col min="6673" max="6909" width="11" style="343" customWidth="1"/>
    <col min="6910" max="6912" width="11" style="343"/>
    <col min="6913" max="6913" width="37.28515625" style="343" customWidth="1"/>
    <col min="6914" max="6914" width="11.42578125" style="343" customWidth="1"/>
    <col min="6915" max="6915" width="11" style="343" customWidth="1"/>
    <col min="6916" max="6916" width="7.42578125" style="343" customWidth="1"/>
    <col min="6917" max="6917" width="10.140625" style="343" customWidth="1"/>
    <col min="6918" max="6918" width="11.7109375" style="343" customWidth="1"/>
    <col min="6919" max="6919" width="37.28515625" style="343" customWidth="1"/>
    <col min="6920" max="6920" width="9.85546875" style="343" customWidth="1"/>
    <col min="6921" max="6927" width="11" style="343" customWidth="1"/>
    <col min="6928" max="6928" width="29.28515625" style="343" customWidth="1"/>
    <col min="6929" max="7165" width="11" style="343" customWidth="1"/>
    <col min="7166" max="7168" width="11" style="343"/>
    <col min="7169" max="7169" width="37.28515625" style="343" customWidth="1"/>
    <col min="7170" max="7170" width="11.42578125" style="343" customWidth="1"/>
    <col min="7171" max="7171" width="11" style="343" customWidth="1"/>
    <col min="7172" max="7172" width="7.42578125" style="343" customWidth="1"/>
    <col min="7173" max="7173" width="10.140625" style="343" customWidth="1"/>
    <col min="7174" max="7174" width="11.7109375" style="343" customWidth="1"/>
    <col min="7175" max="7175" width="37.28515625" style="343" customWidth="1"/>
    <col min="7176" max="7176" width="9.85546875" style="343" customWidth="1"/>
    <col min="7177" max="7183" width="11" style="343" customWidth="1"/>
    <col min="7184" max="7184" width="29.28515625" style="343" customWidth="1"/>
    <col min="7185" max="7421" width="11" style="343" customWidth="1"/>
    <col min="7422" max="7424" width="11" style="343"/>
    <col min="7425" max="7425" width="37.28515625" style="343" customWidth="1"/>
    <col min="7426" max="7426" width="11.42578125" style="343" customWidth="1"/>
    <col min="7427" max="7427" width="11" style="343" customWidth="1"/>
    <col min="7428" max="7428" width="7.42578125" style="343" customWidth="1"/>
    <col min="7429" max="7429" width="10.140625" style="343" customWidth="1"/>
    <col min="7430" max="7430" width="11.7109375" style="343" customWidth="1"/>
    <col min="7431" max="7431" width="37.28515625" style="343" customWidth="1"/>
    <col min="7432" max="7432" width="9.85546875" style="343" customWidth="1"/>
    <col min="7433" max="7439" width="11" style="343" customWidth="1"/>
    <col min="7440" max="7440" width="29.28515625" style="343" customWidth="1"/>
    <col min="7441" max="7677" width="11" style="343" customWidth="1"/>
    <col min="7678" max="7680" width="11" style="343"/>
    <col min="7681" max="7681" width="37.28515625" style="343" customWidth="1"/>
    <col min="7682" max="7682" width="11.42578125" style="343" customWidth="1"/>
    <col min="7683" max="7683" width="11" style="343" customWidth="1"/>
    <col min="7684" max="7684" width="7.42578125" style="343" customWidth="1"/>
    <col min="7685" max="7685" width="10.140625" style="343" customWidth="1"/>
    <col min="7686" max="7686" width="11.7109375" style="343" customWidth="1"/>
    <col min="7687" max="7687" width="37.28515625" style="343" customWidth="1"/>
    <col min="7688" max="7688" width="9.85546875" style="343" customWidth="1"/>
    <col min="7689" max="7695" width="11" style="343" customWidth="1"/>
    <col min="7696" max="7696" width="29.28515625" style="343" customWidth="1"/>
    <col min="7697" max="7933" width="11" style="343" customWidth="1"/>
    <col min="7934" max="7936" width="11" style="343"/>
    <col min="7937" max="7937" width="37.28515625" style="343" customWidth="1"/>
    <col min="7938" max="7938" width="11.42578125" style="343" customWidth="1"/>
    <col min="7939" max="7939" width="11" style="343" customWidth="1"/>
    <col min="7940" max="7940" width="7.42578125" style="343" customWidth="1"/>
    <col min="7941" max="7941" width="10.140625" style="343" customWidth="1"/>
    <col min="7942" max="7942" width="11.7109375" style="343" customWidth="1"/>
    <col min="7943" max="7943" width="37.28515625" style="343" customWidth="1"/>
    <col min="7944" max="7944" width="9.85546875" style="343" customWidth="1"/>
    <col min="7945" max="7951" width="11" style="343" customWidth="1"/>
    <col min="7952" max="7952" width="29.28515625" style="343" customWidth="1"/>
    <col min="7953" max="8189" width="11" style="343" customWidth="1"/>
    <col min="8190" max="8192" width="11" style="343"/>
    <col min="8193" max="8193" width="37.28515625" style="343" customWidth="1"/>
    <col min="8194" max="8194" width="11.42578125" style="343" customWidth="1"/>
    <col min="8195" max="8195" width="11" style="343" customWidth="1"/>
    <col min="8196" max="8196" width="7.42578125" style="343" customWidth="1"/>
    <col min="8197" max="8197" width="10.140625" style="343" customWidth="1"/>
    <col min="8198" max="8198" width="11.7109375" style="343" customWidth="1"/>
    <col min="8199" max="8199" width="37.28515625" style="343" customWidth="1"/>
    <col min="8200" max="8200" width="9.85546875" style="343" customWidth="1"/>
    <col min="8201" max="8207" width="11" style="343" customWidth="1"/>
    <col min="8208" max="8208" width="29.28515625" style="343" customWidth="1"/>
    <col min="8209" max="8445" width="11" style="343" customWidth="1"/>
    <col min="8446" max="8448" width="11" style="343"/>
    <col min="8449" max="8449" width="37.28515625" style="343" customWidth="1"/>
    <col min="8450" max="8450" width="11.42578125" style="343" customWidth="1"/>
    <col min="8451" max="8451" width="11" style="343" customWidth="1"/>
    <col min="8452" max="8452" width="7.42578125" style="343" customWidth="1"/>
    <col min="8453" max="8453" width="10.140625" style="343" customWidth="1"/>
    <col min="8454" max="8454" width="11.7109375" style="343" customWidth="1"/>
    <col min="8455" max="8455" width="37.28515625" style="343" customWidth="1"/>
    <col min="8456" max="8456" width="9.85546875" style="343" customWidth="1"/>
    <col min="8457" max="8463" width="11" style="343" customWidth="1"/>
    <col min="8464" max="8464" width="29.28515625" style="343" customWidth="1"/>
    <col min="8465" max="8701" width="11" style="343" customWidth="1"/>
    <col min="8702" max="8704" width="11" style="343"/>
    <col min="8705" max="8705" width="37.28515625" style="343" customWidth="1"/>
    <col min="8706" max="8706" width="11.42578125" style="343" customWidth="1"/>
    <col min="8707" max="8707" width="11" style="343" customWidth="1"/>
    <col min="8708" max="8708" width="7.42578125" style="343" customWidth="1"/>
    <col min="8709" max="8709" width="10.140625" style="343" customWidth="1"/>
    <col min="8710" max="8710" width="11.7109375" style="343" customWidth="1"/>
    <col min="8711" max="8711" width="37.28515625" style="343" customWidth="1"/>
    <col min="8712" max="8712" width="9.85546875" style="343" customWidth="1"/>
    <col min="8713" max="8719" width="11" style="343" customWidth="1"/>
    <col min="8720" max="8720" width="29.28515625" style="343" customWidth="1"/>
    <col min="8721" max="8957" width="11" style="343" customWidth="1"/>
    <col min="8958" max="8960" width="11" style="343"/>
    <col min="8961" max="8961" width="37.28515625" style="343" customWidth="1"/>
    <col min="8962" max="8962" width="11.42578125" style="343" customWidth="1"/>
    <col min="8963" max="8963" width="11" style="343" customWidth="1"/>
    <col min="8964" max="8964" width="7.42578125" style="343" customWidth="1"/>
    <col min="8965" max="8965" width="10.140625" style="343" customWidth="1"/>
    <col min="8966" max="8966" width="11.7109375" style="343" customWidth="1"/>
    <col min="8967" max="8967" width="37.28515625" style="343" customWidth="1"/>
    <col min="8968" max="8968" width="9.85546875" style="343" customWidth="1"/>
    <col min="8969" max="8975" width="11" style="343" customWidth="1"/>
    <col min="8976" max="8976" width="29.28515625" style="343" customWidth="1"/>
    <col min="8977" max="9213" width="11" style="343" customWidth="1"/>
    <col min="9214" max="9216" width="11" style="343"/>
    <col min="9217" max="9217" width="37.28515625" style="343" customWidth="1"/>
    <col min="9218" max="9218" width="11.42578125" style="343" customWidth="1"/>
    <col min="9219" max="9219" width="11" style="343" customWidth="1"/>
    <col min="9220" max="9220" width="7.42578125" style="343" customWidth="1"/>
    <col min="9221" max="9221" width="10.140625" style="343" customWidth="1"/>
    <col min="9222" max="9222" width="11.7109375" style="343" customWidth="1"/>
    <col min="9223" max="9223" width="37.28515625" style="343" customWidth="1"/>
    <col min="9224" max="9224" width="9.85546875" style="343" customWidth="1"/>
    <col min="9225" max="9231" width="11" style="343" customWidth="1"/>
    <col min="9232" max="9232" width="29.28515625" style="343" customWidth="1"/>
    <col min="9233" max="9469" width="11" style="343" customWidth="1"/>
    <col min="9470" max="9472" width="11" style="343"/>
    <col min="9473" max="9473" width="37.28515625" style="343" customWidth="1"/>
    <col min="9474" max="9474" width="11.42578125" style="343" customWidth="1"/>
    <col min="9475" max="9475" width="11" style="343" customWidth="1"/>
    <col min="9476" max="9476" width="7.42578125" style="343" customWidth="1"/>
    <col min="9477" max="9477" width="10.140625" style="343" customWidth="1"/>
    <col min="9478" max="9478" width="11.7109375" style="343" customWidth="1"/>
    <col min="9479" max="9479" width="37.28515625" style="343" customWidth="1"/>
    <col min="9480" max="9480" width="9.85546875" style="343" customWidth="1"/>
    <col min="9481" max="9487" width="11" style="343" customWidth="1"/>
    <col min="9488" max="9488" width="29.28515625" style="343" customWidth="1"/>
    <col min="9489" max="9725" width="11" style="343" customWidth="1"/>
    <col min="9726" max="9728" width="11" style="343"/>
    <col min="9729" max="9729" width="37.28515625" style="343" customWidth="1"/>
    <col min="9730" max="9730" width="11.42578125" style="343" customWidth="1"/>
    <col min="9731" max="9731" width="11" style="343" customWidth="1"/>
    <col min="9732" max="9732" width="7.42578125" style="343" customWidth="1"/>
    <col min="9733" max="9733" width="10.140625" style="343" customWidth="1"/>
    <col min="9734" max="9734" width="11.7109375" style="343" customWidth="1"/>
    <col min="9735" max="9735" width="37.28515625" style="343" customWidth="1"/>
    <col min="9736" max="9736" width="9.85546875" style="343" customWidth="1"/>
    <col min="9737" max="9743" width="11" style="343" customWidth="1"/>
    <col min="9744" max="9744" width="29.28515625" style="343" customWidth="1"/>
    <col min="9745" max="9981" width="11" style="343" customWidth="1"/>
    <col min="9982" max="9984" width="11" style="343"/>
    <col min="9985" max="9985" width="37.28515625" style="343" customWidth="1"/>
    <col min="9986" max="9986" width="11.42578125" style="343" customWidth="1"/>
    <col min="9987" max="9987" width="11" style="343" customWidth="1"/>
    <col min="9988" max="9988" width="7.42578125" style="343" customWidth="1"/>
    <col min="9989" max="9989" width="10.140625" style="343" customWidth="1"/>
    <col min="9990" max="9990" width="11.7109375" style="343" customWidth="1"/>
    <col min="9991" max="9991" width="37.28515625" style="343" customWidth="1"/>
    <col min="9992" max="9992" width="9.85546875" style="343" customWidth="1"/>
    <col min="9993" max="9999" width="11" style="343" customWidth="1"/>
    <col min="10000" max="10000" width="29.28515625" style="343" customWidth="1"/>
    <col min="10001" max="10237" width="11" style="343" customWidth="1"/>
    <col min="10238" max="10240" width="11" style="343"/>
    <col min="10241" max="10241" width="37.28515625" style="343" customWidth="1"/>
    <col min="10242" max="10242" width="11.42578125" style="343" customWidth="1"/>
    <col min="10243" max="10243" width="11" style="343" customWidth="1"/>
    <col min="10244" max="10244" width="7.42578125" style="343" customWidth="1"/>
    <col min="10245" max="10245" width="10.140625" style="343" customWidth="1"/>
    <col min="10246" max="10246" width="11.7109375" style="343" customWidth="1"/>
    <col min="10247" max="10247" width="37.28515625" style="343" customWidth="1"/>
    <col min="10248" max="10248" width="9.85546875" style="343" customWidth="1"/>
    <col min="10249" max="10255" width="11" style="343" customWidth="1"/>
    <col min="10256" max="10256" width="29.28515625" style="343" customWidth="1"/>
    <col min="10257" max="10493" width="11" style="343" customWidth="1"/>
    <col min="10494" max="10496" width="11" style="343"/>
    <col min="10497" max="10497" width="37.28515625" style="343" customWidth="1"/>
    <col min="10498" max="10498" width="11.42578125" style="343" customWidth="1"/>
    <col min="10499" max="10499" width="11" style="343" customWidth="1"/>
    <col min="10500" max="10500" width="7.42578125" style="343" customWidth="1"/>
    <col min="10501" max="10501" width="10.140625" style="343" customWidth="1"/>
    <col min="10502" max="10502" width="11.7109375" style="343" customWidth="1"/>
    <col min="10503" max="10503" width="37.28515625" style="343" customWidth="1"/>
    <col min="10504" max="10504" width="9.85546875" style="343" customWidth="1"/>
    <col min="10505" max="10511" width="11" style="343" customWidth="1"/>
    <col min="10512" max="10512" width="29.28515625" style="343" customWidth="1"/>
    <col min="10513" max="10749" width="11" style="343" customWidth="1"/>
    <col min="10750" max="10752" width="11" style="343"/>
    <col min="10753" max="10753" width="37.28515625" style="343" customWidth="1"/>
    <col min="10754" max="10754" width="11.42578125" style="343" customWidth="1"/>
    <col min="10755" max="10755" width="11" style="343" customWidth="1"/>
    <col min="10756" max="10756" width="7.42578125" style="343" customWidth="1"/>
    <col min="10757" max="10757" width="10.140625" style="343" customWidth="1"/>
    <col min="10758" max="10758" width="11.7109375" style="343" customWidth="1"/>
    <col min="10759" max="10759" width="37.28515625" style="343" customWidth="1"/>
    <col min="10760" max="10760" width="9.85546875" style="343" customWidth="1"/>
    <col min="10761" max="10767" width="11" style="343" customWidth="1"/>
    <col min="10768" max="10768" width="29.28515625" style="343" customWidth="1"/>
    <col min="10769" max="11005" width="11" style="343" customWidth="1"/>
    <col min="11006" max="11008" width="11" style="343"/>
    <col min="11009" max="11009" width="37.28515625" style="343" customWidth="1"/>
    <col min="11010" max="11010" width="11.42578125" style="343" customWidth="1"/>
    <col min="11011" max="11011" width="11" style="343" customWidth="1"/>
    <col min="11012" max="11012" width="7.42578125" style="343" customWidth="1"/>
    <col min="11013" max="11013" width="10.140625" style="343" customWidth="1"/>
    <col min="11014" max="11014" width="11.7109375" style="343" customWidth="1"/>
    <col min="11015" max="11015" width="37.28515625" style="343" customWidth="1"/>
    <col min="11016" max="11016" width="9.85546875" style="343" customWidth="1"/>
    <col min="11017" max="11023" width="11" style="343" customWidth="1"/>
    <col min="11024" max="11024" width="29.28515625" style="343" customWidth="1"/>
    <col min="11025" max="11261" width="11" style="343" customWidth="1"/>
    <col min="11262" max="11264" width="11" style="343"/>
    <col min="11265" max="11265" width="37.28515625" style="343" customWidth="1"/>
    <col min="11266" max="11266" width="11.42578125" style="343" customWidth="1"/>
    <col min="11267" max="11267" width="11" style="343" customWidth="1"/>
    <col min="11268" max="11268" width="7.42578125" style="343" customWidth="1"/>
    <col min="11269" max="11269" width="10.140625" style="343" customWidth="1"/>
    <col min="11270" max="11270" width="11.7109375" style="343" customWidth="1"/>
    <col min="11271" max="11271" width="37.28515625" style="343" customWidth="1"/>
    <col min="11272" max="11272" width="9.85546875" style="343" customWidth="1"/>
    <col min="11273" max="11279" width="11" style="343" customWidth="1"/>
    <col min="11280" max="11280" width="29.28515625" style="343" customWidth="1"/>
    <col min="11281" max="11517" width="11" style="343" customWidth="1"/>
    <col min="11518" max="11520" width="11" style="343"/>
    <col min="11521" max="11521" width="37.28515625" style="343" customWidth="1"/>
    <col min="11522" max="11522" width="11.42578125" style="343" customWidth="1"/>
    <col min="11523" max="11523" width="11" style="343" customWidth="1"/>
    <col min="11524" max="11524" width="7.42578125" style="343" customWidth="1"/>
    <col min="11525" max="11525" width="10.140625" style="343" customWidth="1"/>
    <col min="11526" max="11526" width="11.7109375" style="343" customWidth="1"/>
    <col min="11527" max="11527" width="37.28515625" style="343" customWidth="1"/>
    <col min="11528" max="11528" width="9.85546875" style="343" customWidth="1"/>
    <col min="11529" max="11535" width="11" style="343" customWidth="1"/>
    <col min="11536" max="11536" width="29.28515625" style="343" customWidth="1"/>
    <col min="11537" max="11773" width="11" style="343" customWidth="1"/>
    <col min="11774" max="11776" width="11" style="343"/>
    <col min="11777" max="11777" width="37.28515625" style="343" customWidth="1"/>
    <col min="11778" max="11778" width="11.42578125" style="343" customWidth="1"/>
    <col min="11779" max="11779" width="11" style="343" customWidth="1"/>
    <col min="11780" max="11780" width="7.42578125" style="343" customWidth="1"/>
    <col min="11781" max="11781" width="10.140625" style="343" customWidth="1"/>
    <col min="11782" max="11782" width="11.7109375" style="343" customWidth="1"/>
    <col min="11783" max="11783" width="37.28515625" style="343" customWidth="1"/>
    <col min="11784" max="11784" width="9.85546875" style="343" customWidth="1"/>
    <col min="11785" max="11791" width="11" style="343" customWidth="1"/>
    <col min="11792" max="11792" width="29.28515625" style="343" customWidth="1"/>
    <col min="11793" max="12029" width="11" style="343" customWidth="1"/>
    <col min="12030" max="12032" width="11" style="343"/>
    <col min="12033" max="12033" width="37.28515625" style="343" customWidth="1"/>
    <col min="12034" max="12034" width="11.42578125" style="343" customWidth="1"/>
    <col min="12035" max="12035" width="11" style="343" customWidth="1"/>
    <col min="12036" max="12036" width="7.42578125" style="343" customWidth="1"/>
    <col min="12037" max="12037" width="10.140625" style="343" customWidth="1"/>
    <col min="12038" max="12038" width="11.7109375" style="343" customWidth="1"/>
    <col min="12039" max="12039" width="37.28515625" style="343" customWidth="1"/>
    <col min="12040" max="12040" width="9.85546875" style="343" customWidth="1"/>
    <col min="12041" max="12047" width="11" style="343" customWidth="1"/>
    <col min="12048" max="12048" width="29.28515625" style="343" customWidth="1"/>
    <col min="12049" max="12285" width="11" style="343" customWidth="1"/>
    <col min="12286" max="12288" width="11" style="343"/>
    <col min="12289" max="12289" width="37.28515625" style="343" customWidth="1"/>
    <col min="12290" max="12290" width="11.42578125" style="343" customWidth="1"/>
    <col min="12291" max="12291" width="11" style="343" customWidth="1"/>
    <col min="12292" max="12292" width="7.42578125" style="343" customWidth="1"/>
    <col min="12293" max="12293" width="10.140625" style="343" customWidth="1"/>
    <col min="12294" max="12294" width="11.7109375" style="343" customWidth="1"/>
    <col min="12295" max="12295" width="37.28515625" style="343" customWidth="1"/>
    <col min="12296" max="12296" width="9.85546875" style="343" customWidth="1"/>
    <col min="12297" max="12303" width="11" style="343" customWidth="1"/>
    <col min="12304" max="12304" width="29.28515625" style="343" customWidth="1"/>
    <col min="12305" max="12541" width="11" style="343" customWidth="1"/>
    <col min="12542" max="12544" width="11" style="343"/>
    <col min="12545" max="12545" width="37.28515625" style="343" customWidth="1"/>
    <col min="12546" max="12546" width="11.42578125" style="343" customWidth="1"/>
    <col min="12547" max="12547" width="11" style="343" customWidth="1"/>
    <col min="12548" max="12548" width="7.42578125" style="343" customWidth="1"/>
    <col min="12549" max="12549" width="10.140625" style="343" customWidth="1"/>
    <col min="12550" max="12550" width="11.7109375" style="343" customWidth="1"/>
    <col min="12551" max="12551" width="37.28515625" style="343" customWidth="1"/>
    <col min="12552" max="12552" width="9.85546875" style="343" customWidth="1"/>
    <col min="12553" max="12559" width="11" style="343" customWidth="1"/>
    <col min="12560" max="12560" width="29.28515625" style="343" customWidth="1"/>
    <col min="12561" max="12797" width="11" style="343" customWidth="1"/>
    <col min="12798" max="12800" width="11" style="343"/>
    <col min="12801" max="12801" width="37.28515625" style="343" customWidth="1"/>
    <col min="12802" max="12802" width="11.42578125" style="343" customWidth="1"/>
    <col min="12803" max="12803" width="11" style="343" customWidth="1"/>
    <col min="12804" max="12804" width="7.42578125" style="343" customWidth="1"/>
    <col min="12805" max="12805" width="10.140625" style="343" customWidth="1"/>
    <col min="12806" max="12806" width="11.7109375" style="343" customWidth="1"/>
    <col min="12807" max="12807" width="37.28515625" style="343" customWidth="1"/>
    <col min="12808" max="12808" width="9.85546875" style="343" customWidth="1"/>
    <col min="12809" max="12815" width="11" style="343" customWidth="1"/>
    <col min="12816" max="12816" width="29.28515625" style="343" customWidth="1"/>
    <col min="12817" max="13053" width="11" style="343" customWidth="1"/>
    <col min="13054" max="13056" width="11" style="343"/>
    <col min="13057" max="13057" width="37.28515625" style="343" customWidth="1"/>
    <col min="13058" max="13058" width="11.42578125" style="343" customWidth="1"/>
    <col min="13059" max="13059" width="11" style="343" customWidth="1"/>
    <col min="13060" max="13060" width="7.42578125" style="343" customWidth="1"/>
    <col min="13061" max="13061" width="10.140625" style="343" customWidth="1"/>
    <col min="13062" max="13062" width="11.7109375" style="343" customWidth="1"/>
    <col min="13063" max="13063" width="37.28515625" style="343" customWidth="1"/>
    <col min="13064" max="13064" width="9.85546875" style="343" customWidth="1"/>
    <col min="13065" max="13071" width="11" style="343" customWidth="1"/>
    <col min="13072" max="13072" width="29.28515625" style="343" customWidth="1"/>
    <col min="13073" max="13309" width="11" style="343" customWidth="1"/>
    <col min="13310" max="13312" width="11" style="343"/>
    <col min="13313" max="13313" width="37.28515625" style="343" customWidth="1"/>
    <col min="13314" max="13314" width="11.42578125" style="343" customWidth="1"/>
    <col min="13315" max="13315" width="11" style="343" customWidth="1"/>
    <col min="13316" max="13316" width="7.42578125" style="343" customWidth="1"/>
    <col min="13317" max="13317" width="10.140625" style="343" customWidth="1"/>
    <col min="13318" max="13318" width="11.7109375" style="343" customWidth="1"/>
    <col min="13319" max="13319" width="37.28515625" style="343" customWidth="1"/>
    <col min="13320" max="13320" width="9.85546875" style="343" customWidth="1"/>
    <col min="13321" max="13327" width="11" style="343" customWidth="1"/>
    <col min="13328" max="13328" width="29.28515625" style="343" customWidth="1"/>
    <col min="13329" max="13565" width="11" style="343" customWidth="1"/>
    <col min="13566" max="13568" width="11" style="343"/>
    <col min="13569" max="13569" width="37.28515625" style="343" customWidth="1"/>
    <col min="13570" max="13570" width="11.42578125" style="343" customWidth="1"/>
    <col min="13571" max="13571" width="11" style="343" customWidth="1"/>
    <col min="13572" max="13572" width="7.42578125" style="343" customWidth="1"/>
    <col min="13573" max="13573" width="10.140625" style="343" customWidth="1"/>
    <col min="13574" max="13574" width="11.7109375" style="343" customWidth="1"/>
    <col min="13575" max="13575" width="37.28515625" style="343" customWidth="1"/>
    <col min="13576" max="13576" width="9.85546875" style="343" customWidth="1"/>
    <col min="13577" max="13583" width="11" style="343" customWidth="1"/>
    <col min="13584" max="13584" width="29.28515625" style="343" customWidth="1"/>
    <col min="13585" max="13821" width="11" style="343" customWidth="1"/>
    <col min="13822" max="13824" width="11" style="343"/>
    <col min="13825" max="13825" width="37.28515625" style="343" customWidth="1"/>
    <col min="13826" max="13826" width="11.42578125" style="343" customWidth="1"/>
    <col min="13827" max="13827" width="11" style="343" customWidth="1"/>
    <col min="13828" max="13828" width="7.42578125" style="343" customWidth="1"/>
    <col min="13829" max="13829" width="10.140625" style="343" customWidth="1"/>
    <col min="13830" max="13830" width="11.7109375" style="343" customWidth="1"/>
    <col min="13831" max="13831" width="37.28515625" style="343" customWidth="1"/>
    <col min="13832" max="13832" width="9.85546875" style="343" customWidth="1"/>
    <col min="13833" max="13839" width="11" style="343" customWidth="1"/>
    <col min="13840" max="13840" width="29.28515625" style="343" customWidth="1"/>
    <col min="13841" max="14077" width="11" style="343" customWidth="1"/>
    <col min="14078" max="14080" width="11" style="343"/>
    <col min="14081" max="14081" width="37.28515625" style="343" customWidth="1"/>
    <col min="14082" max="14082" width="11.42578125" style="343" customWidth="1"/>
    <col min="14083" max="14083" width="11" style="343" customWidth="1"/>
    <col min="14084" max="14084" width="7.42578125" style="343" customWidth="1"/>
    <col min="14085" max="14085" width="10.140625" style="343" customWidth="1"/>
    <col min="14086" max="14086" width="11.7109375" style="343" customWidth="1"/>
    <col min="14087" max="14087" width="37.28515625" style="343" customWidth="1"/>
    <col min="14088" max="14088" width="9.85546875" style="343" customWidth="1"/>
    <col min="14089" max="14095" width="11" style="343" customWidth="1"/>
    <col min="14096" max="14096" width="29.28515625" style="343" customWidth="1"/>
    <col min="14097" max="14333" width="11" style="343" customWidth="1"/>
    <col min="14334" max="14336" width="11" style="343"/>
    <col min="14337" max="14337" width="37.28515625" style="343" customWidth="1"/>
    <col min="14338" max="14338" width="11.42578125" style="343" customWidth="1"/>
    <col min="14339" max="14339" width="11" style="343" customWidth="1"/>
    <col min="14340" max="14340" width="7.42578125" style="343" customWidth="1"/>
    <col min="14341" max="14341" width="10.140625" style="343" customWidth="1"/>
    <col min="14342" max="14342" width="11.7109375" style="343" customWidth="1"/>
    <col min="14343" max="14343" width="37.28515625" style="343" customWidth="1"/>
    <col min="14344" max="14344" width="9.85546875" style="343" customWidth="1"/>
    <col min="14345" max="14351" width="11" style="343" customWidth="1"/>
    <col min="14352" max="14352" width="29.28515625" style="343" customWidth="1"/>
    <col min="14353" max="14589" width="11" style="343" customWidth="1"/>
    <col min="14590" max="14592" width="11" style="343"/>
    <col min="14593" max="14593" width="37.28515625" style="343" customWidth="1"/>
    <col min="14594" max="14594" width="11.42578125" style="343" customWidth="1"/>
    <col min="14595" max="14595" width="11" style="343" customWidth="1"/>
    <col min="14596" max="14596" width="7.42578125" style="343" customWidth="1"/>
    <col min="14597" max="14597" width="10.140625" style="343" customWidth="1"/>
    <col min="14598" max="14598" width="11.7109375" style="343" customWidth="1"/>
    <col min="14599" max="14599" width="37.28515625" style="343" customWidth="1"/>
    <col min="14600" max="14600" width="9.85546875" style="343" customWidth="1"/>
    <col min="14601" max="14607" width="11" style="343" customWidth="1"/>
    <col min="14608" max="14608" width="29.28515625" style="343" customWidth="1"/>
    <col min="14609" max="14845" width="11" style="343" customWidth="1"/>
    <col min="14846" max="14848" width="11" style="343"/>
    <col min="14849" max="14849" width="37.28515625" style="343" customWidth="1"/>
    <col min="14850" max="14850" width="11.42578125" style="343" customWidth="1"/>
    <col min="14851" max="14851" width="11" style="343" customWidth="1"/>
    <col min="14852" max="14852" width="7.42578125" style="343" customWidth="1"/>
    <col min="14853" max="14853" width="10.140625" style="343" customWidth="1"/>
    <col min="14854" max="14854" width="11.7109375" style="343" customWidth="1"/>
    <col min="14855" max="14855" width="37.28515625" style="343" customWidth="1"/>
    <col min="14856" max="14856" width="9.85546875" style="343" customWidth="1"/>
    <col min="14857" max="14863" width="11" style="343" customWidth="1"/>
    <col min="14864" max="14864" width="29.28515625" style="343" customWidth="1"/>
    <col min="14865" max="15101" width="11" style="343" customWidth="1"/>
    <col min="15102" max="15104" width="11" style="343"/>
    <col min="15105" max="15105" width="37.28515625" style="343" customWidth="1"/>
    <col min="15106" max="15106" width="11.42578125" style="343" customWidth="1"/>
    <col min="15107" max="15107" width="11" style="343" customWidth="1"/>
    <col min="15108" max="15108" width="7.42578125" style="343" customWidth="1"/>
    <col min="15109" max="15109" width="10.140625" style="343" customWidth="1"/>
    <col min="15110" max="15110" width="11.7109375" style="343" customWidth="1"/>
    <col min="15111" max="15111" width="37.28515625" style="343" customWidth="1"/>
    <col min="15112" max="15112" width="9.85546875" style="343" customWidth="1"/>
    <col min="15113" max="15119" width="11" style="343" customWidth="1"/>
    <col min="15120" max="15120" width="29.28515625" style="343" customWidth="1"/>
    <col min="15121" max="15357" width="11" style="343" customWidth="1"/>
    <col min="15358" max="15360" width="11" style="343"/>
    <col min="15361" max="15361" width="37.28515625" style="343" customWidth="1"/>
    <col min="15362" max="15362" width="11.42578125" style="343" customWidth="1"/>
    <col min="15363" max="15363" width="11" style="343" customWidth="1"/>
    <col min="15364" max="15364" width="7.42578125" style="343" customWidth="1"/>
    <col min="15365" max="15365" width="10.140625" style="343" customWidth="1"/>
    <col min="15366" max="15366" width="11.7109375" style="343" customWidth="1"/>
    <col min="15367" max="15367" width="37.28515625" style="343" customWidth="1"/>
    <col min="15368" max="15368" width="9.85546875" style="343" customWidth="1"/>
    <col min="15369" max="15375" width="11" style="343" customWidth="1"/>
    <col min="15376" max="15376" width="29.28515625" style="343" customWidth="1"/>
    <col min="15377" max="15613" width="11" style="343" customWidth="1"/>
    <col min="15614" max="15616" width="11" style="343"/>
    <col min="15617" max="15617" width="37.28515625" style="343" customWidth="1"/>
    <col min="15618" max="15618" width="11.42578125" style="343" customWidth="1"/>
    <col min="15619" max="15619" width="11" style="343" customWidth="1"/>
    <col min="15620" max="15620" width="7.42578125" style="343" customWidth="1"/>
    <col min="15621" max="15621" width="10.140625" style="343" customWidth="1"/>
    <col min="15622" max="15622" width="11.7109375" style="343" customWidth="1"/>
    <col min="15623" max="15623" width="37.28515625" style="343" customWidth="1"/>
    <col min="15624" max="15624" width="9.85546875" style="343" customWidth="1"/>
    <col min="15625" max="15631" width="11" style="343" customWidth="1"/>
    <col min="15632" max="15632" width="29.28515625" style="343" customWidth="1"/>
    <col min="15633" max="15869" width="11" style="343" customWidth="1"/>
    <col min="15870" max="15872" width="11" style="343"/>
    <col min="15873" max="15873" width="37.28515625" style="343" customWidth="1"/>
    <col min="15874" max="15874" width="11.42578125" style="343" customWidth="1"/>
    <col min="15875" max="15875" width="11" style="343" customWidth="1"/>
    <col min="15876" max="15876" width="7.42578125" style="343" customWidth="1"/>
    <col min="15877" max="15877" width="10.140625" style="343" customWidth="1"/>
    <col min="15878" max="15878" width="11.7109375" style="343" customWidth="1"/>
    <col min="15879" max="15879" width="37.28515625" style="343" customWidth="1"/>
    <col min="15880" max="15880" width="9.85546875" style="343" customWidth="1"/>
    <col min="15881" max="15887" width="11" style="343" customWidth="1"/>
    <col min="15888" max="15888" width="29.28515625" style="343" customWidth="1"/>
    <col min="15889" max="16125" width="11" style="343" customWidth="1"/>
    <col min="16126" max="16128" width="11" style="343"/>
    <col min="16129" max="16129" width="37.28515625" style="343" customWidth="1"/>
    <col min="16130" max="16130" width="11.42578125" style="343" customWidth="1"/>
    <col min="16131" max="16131" width="11" style="343" customWidth="1"/>
    <col min="16132" max="16132" width="7.42578125" style="343" customWidth="1"/>
    <col min="16133" max="16133" width="10.140625" style="343" customWidth="1"/>
    <col min="16134" max="16134" width="11.7109375" style="343" customWidth="1"/>
    <col min="16135" max="16135" width="37.28515625" style="343" customWidth="1"/>
    <col min="16136" max="16136" width="9.85546875" style="343" customWidth="1"/>
    <col min="16137" max="16143" width="11" style="343" customWidth="1"/>
    <col min="16144" max="16144" width="29.28515625" style="343" customWidth="1"/>
    <col min="16145" max="16381" width="11" style="343" customWidth="1"/>
    <col min="16382" max="16384" width="11" style="343"/>
  </cols>
  <sheetData>
    <row r="1" spans="1:16" ht="24.75" customHeight="1">
      <c r="A1" s="847" t="s">
        <v>2</v>
      </c>
      <c r="B1" s="885"/>
      <c r="C1" s="885"/>
      <c r="D1" s="885"/>
      <c r="E1" s="885"/>
      <c r="F1" s="885"/>
      <c r="G1" s="873" t="s">
        <v>188</v>
      </c>
      <c r="P1" s="344"/>
    </row>
    <row r="2" spans="1:16" ht="18.95" customHeight="1">
      <c r="A2" s="566"/>
      <c r="F2" s="343" t="s">
        <v>3</v>
      </c>
    </row>
    <row r="3" spans="1:16" ht="20.25">
      <c r="A3" s="842" t="s">
        <v>1210</v>
      </c>
      <c r="B3" s="365"/>
      <c r="C3" s="353"/>
      <c r="D3" s="952" t="s">
        <v>1212</v>
      </c>
      <c r="E3" s="952"/>
      <c r="F3" s="952"/>
      <c r="G3" s="952"/>
      <c r="H3" s="348"/>
      <c r="I3" s="348"/>
      <c r="J3" s="348"/>
      <c r="P3" s="379"/>
    </row>
    <row r="4" spans="1:16" ht="18.95" customHeight="1">
      <c r="A4" s="842" t="s">
        <v>1211</v>
      </c>
      <c r="B4" s="365"/>
      <c r="C4" s="353"/>
      <c r="D4" s="944" t="s">
        <v>1213</v>
      </c>
      <c r="E4" s="945"/>
      <c r="F4" s="945"/>
      <c r="G4" s="945"/>
      <c r="P4" s="379"/>
    </row>
    <row r="5" spans="1:16" ht="18.95" customHeight="1">
      <c r="A5" s="567"/>
      <c r="B5" s="356"/>
      <c r="F5" s="356"/>
      <c r="P5" s="528"/>
    </row>
    <row r="6" spans="1:16" ht="16.5" customHeight="1">
      <c r="A6" s="96" t="s">
        <v>348</v>
      </c>
      <c r="B6" s="85" t="s">
        <v>432</v>
      </c>
      <c r="C6" s="140" t="s">
        <v>433</v>
      </c>
      <c r="D6" s="948" t="s">
        <v>434</v>
      </c>
      <c r="E6" s="949"/>
      <c r="F6" s="949"/>
      <c r="G6" s="151" t="s">
        <v>435</v>
      </c>
      <c r="P6" s="528"/>
    </row>
    <row r="7" spans="1:16" ht="12.95" customHeight="1">
      <c r="A7" s="86"/>
      <c r="B7" s="568" t="s">
        <v>436</v>
      </c>
      <c r="C7" s="568" t="s">
        <v>436</v>
      </c>
      <c r="D7" s="950" t="s">
        <v>437</v>
      </c>
      <c r="E7" s="949"/>
      <c r="F7" s="949"/>
      <c r="G7" s="86"/>
      <c r="H7" s="569"/>
      <c r="I7" s="570"/>
      <c r="J7" s="571"/>
      <c r="K7" s="572"/>
      <c r="L7" s="573"/>
      <c r="M7" s="574"/>
      <c r="N7" s="575"/>
    </row>
    <row r="8" spans="1:16" ht="12.95" customHeight="1">
      <c r="A8" s="96"/>
      <c r="B8" s="568" t="s">
        <v>438</v>
      </c>
      <c r="C8" s="568"/>
      <c r="D8" s="85" t="s">
        <v>439</v>
      </c>
      <c r="E8" s="85" t="s">
        <v>440</v>
      </c>
      <c r="F8" s="85" t="s">
        <v>441</v>
      </c>
      <c r="G8" s="85"/>
      <c r="H8" s="569"/>
      <c r="I8" s="570"/>
      <c r="J8" s="571"/>
      <c r="K8" s="572"/>
      <c r="L8" s="573"/>
      <c r="M8" s="574"/>
      <c r="N8" s="575"/>
    </row>
    <row r="9" spans="1:16" ht="12.95" customHeight="1">
      <c r="A9" s="96"/>
      <c r="B9" s="86"/>
      <c r="C9" s="576"/>
      <c r="D9" s="85" t="s">
        <v>442</v>
      </c>
      <c r="E9" s="85" t="s">
        <v>443</v>
      </c>
      <c r="F9" s="85" t="s">
        <v>444</v>
      </c>
      <c r="G9" s="85"/>
      <c r="H9" s="530"/>
      <c r="I9" s="530"/>
      <c r="J9" s="562"/>
      <c r="K9" s="356"/>
      <c r="L9" s="562"/>
      <c r="M9" s="574"/>
      <c r="N9" s="562"/>
      <c r="O9" s="574"/>
    </row>
    <row r="10" spans="1:16" ht="8.1" customHeight="1">
      <c r="A10" s="96"/>
      <c r="B10" s="85"/>
      <c r="C10" s="85"/>
      <c r="D10" s="85"/>
      <c r="E10" s="85"/>
      <c r="F10" s="85"/>
      <c r="G10" s="564"/>
      <c r="H10" s="569"/>
      <c r="I10" s="569"/>
      <c r="J10" s="574"/>
      <c r="K10" s="356"/>
      <c r="L10" s="574"/>
      <c r="M10" s="574"/>
      <c r="N10" s="574"/>
      <c r="O10" s="574"/>
    </row>
    <row r="11" spans="1:16" ht="17.25" customHeight="1">
      <c r="A11" s="319" t="s">
        <v>16</v>
      </c>
      <c r="B11" s="298">
        <v>43</v>
      </c>
      <c r="C11" s="298">
        <v>140</v>
      </c>
      <c r="D11" s="298">
        <v>13</v>
      </c>
      <c r="E11" s="298">
        <v>255</v>
      </c>
      <c r="F11" s="298" t="s">
        <v>445</v>
      </c>
      <c r="G11" s="321" t="s">
        <v>17</v>
      </c>
      <c r="H11" s="353"/>
      <c r="I11" s="353"/>
      <c r="K11" s="357"/>
      <c r="L11" s="357"/>
      <c r="M11" s="357"/>
      <c r="N11" s="357"/>
      <c r="O11" s="577"/>
      <c r="P11" s="386"/>
    </row>
    <row r="12" spans="1:16" ht="17.25" customHeight="1">
      <c r="A12" s="301" t="s">
        <v>301</v>
      </c>
      <c r="B12" s="578" t="s">
        <v>446</v>
      </c>
      <c r="C12" s="299">
        <v>33</v>
      </c>
      <c r="D12" s="578" t="s">
        <v>446</v>
      </c>
      <c r="E12" s="299">
        <v>1</v>
      </c>
      <c r="F12" s="299" t="s">
        <v>447</v>
      </c>
      <c r="G12" s="323" t="s">
        <v>18</v>
      </c>
      <c r="H12" s="353"/>
      <c r="I12" s="353"/>
      <c r="K12" s="359"/>
      <c r="L12" s="359"/>
      <c r="M12" s="359"/>
      <c r="N12" s="359"/>
      <c r="O12" s="579"/>
      <c r="P12" s="382"/>
    </row>
    <row r="13" spans="1:16" ht="17.25" customHeight="1">
      <c r="A13" s="301" t="s">
        <v>302</v>
      </c>
      <c r="B13" s="299">
        <v>10</v>
      </c>
      <c r="C13" s="299">
        <v>15</v>
      </c>
      <c r="D13" s="580">
        <v>6</v>
      </c>
      <c r="E13" s="299">
        <v>135</v>
      </c>
      <c r="F13" s="299" t="s">
        <v>448</v>
      </c>
      <c r="G13" s="323" t="s">
        <v>19</v>
      </c>
      <c r="H13" s="353"/>
      <c r="I13" s="353"/>
      <c r="K13" s="359"/>
      <c r="L13" s="359"/>
      <c r="M13" s="359"/>
      <c r="N13" s="359"/>
      <c r="O13" s="579"/>
      <c r="P13" s="385"/>
    </row>
    <row r="14" spans="1:16" ht="17.25" customHeight="1">
      <c r="A14" s="301" t="s">
        <v>303</v>
      </c>
      <c r="B14" s="578" t="s">
        <v>446</v>
      </c>
      <c r="C14" s="299">
        <v>4</v>
      </c>
      <c r="D14" s="578" t="s">
        <v>446</v>
      </c>
      <c r="E14" s="578" t="s">
        <v>446</v>
      </c>
      <c r="F14" s="299">
        <v>174</v>
      </c>
      <c r="G14" s="323" t="s">
        <v>20</v>
      </c>
      <c r="H14" s="353"/>
      <c r="I14" s="353"/>
      <c r="K14" s="359"/>
      <c r="L14" s="359"/>
      <c r="M14" s="359"/>
      <c r="N14" s="359"/>
      <c r="O14" s="579"/>
      <c r="P14" s="385"/>
    </row>
    <row r="15" spans="1:16" ht="17.25" customHeight="1">
      <c r="A15" s="86" t="s">
        <v>304</v>
      </c>
      <c r="B15" s="299">
        <v>3</v>
      </c>
      <c r="C15" s="299">
        <v>33</v>
      </c>
      <c r="D15" s="580">
        <v>1</v>
      </c>
      <c r="E15" s="299">
        <v>7</v>
      </c>
      <c r="F15" s="299" t="s">
        <v>449</v>
      </c>
      <c r="G15" s="323" t="s">
        <v>21</v>
      </c>
      <c r="H15" s="353"/>
      <c r="I15" s="353"/>
      <c r="K15" s="359"/>
      <c r="L15" s="359"/>
      <c r="M15" s="359"/>
      <c r="N15" s="359"/>
      <c r="O15" s="579"/>
      <c r="P15" s="385"/>
    </row>
    <row r="16" spans="1:16" ht="17.25" customHeight="1">
      <c r="A16" s="86" t="s">
        <v>305</v>
      </c>
      <c r="B16" s="578" t="s">
        <v>446</v>
      </c>
      <c r="C16" s="299">
        <v>1</v>
      </c>
      <c r="D16" s="578" t="s">
        <v>446</v>
      </c>
      <c r="E16" s="299">
        <v>1</v>
      </c>
      <c r="F16" s="299">
        <v>896</v>
      </c>
      <c r="G16" s="323" t="s">
        <v>25</v>
      </c>
      <c r="H16" s="353"/>
      <c r="I16" s="353"/>
      <c r="K16" s="359"/>
      <c r="L16" s="359"/>
      <c r="M16" s="359"/>
      <c r="N16" s="359"/>
      <c r="O16" s="579"/>
      <c r="P16" s="385"/>
    </row>
    <row r="17" spans="1:16" ht="17.25" customHeight="1">
      <c r="A17" s="86" t="s">
        <v>306</v>
      </c>
      <c r="B17" s="299">
        <v>18</v>
      </c>
      <c r="C17" s="299">
        <v>12</v>
      </c>
      <c r="D17" s="580">
        <v>1</v>
      </c>
      <c r="E17" s="299">
        <v>86</v>
      </c>
      <c r="F17" s="299" t="s">
        <v>450</v>
      </c>
      <c r="G17" s="323" t="s">
        <v>27</v>
      </c>
      <c r="H17" s="353"/>
      <c r="I17" s="353"/>
      <c r="K17" s="359"/>
      <c r="L17" s="359"/>
      <c r="M17" s="359"/>
      <c r="N17" s="359"/>
      <c r="O17" s="579"/>
      <c r="P17" s="385"/>
    </row>
    <row r="18" spans="1:16" ht="17.25" customHeight="1">
      <c r="A18" s="86" t="s">
        <v>307</v>
      </c>
      <c r="B18" s="299">
        <v>12</v>
      </c>
      <c r="C18" s="299">
        <v>23</v>
      </c>
      <c r="D18" s="580">
        <v>5</v>
      </c>
      <c r="E18" s="299">
        <v>25</v>
      </c>
      <c r="F18" s="299" t="s">
        <v>451</v>
      </c>
      <c r="G18" s="323" t="s">
        <v>29</v>
      </c>
      <c r="H18" s="353"/>
      <c r="I18" s="353"/>
      <c r="K18" s="359"/>
      <c r="L18" s="359"/>
      <c r="M18" s="359"/>
      <c r="N18" s="359"/>
      <c r="O18" s="579"/>
      <c r="P18" s="385"/>
    </row>
    <row r="19" spans="1:16" ht="17.25" customHeight="1">
      <c r="A19" s="86" t="s">
        <v>308</v>
      </c>
      <c r="B19" s="578" t="s">
        <v>446</v>
      </c>
      <c r="C19" s="299">
        <v>19</v>
      </c>
      <c r="D19" s="578" t="s">
        <v>446</v>
      </c>
      <c r="E19" s="578" t="s">
        <v>446</v>
      </c>
      <c r="F19" s="299">
        <v>857</v>
      </c>
      <c r="G19" s="323" t="s">
        <v>23</v>
      </c>
      <c r="H19" s="353"/>
      <c r="I19" s="353"/>
      <c r="K19" s="359"/>
      <c r="L19" s="359"/>
      <c r="M19" s="359"/>
      <c r="N19" s="359"/>
      <c r="O19" s="579"/>
      <c r="P19" s="385"/>
    </row>
    <row r="20" spans="1:16" ht="17.25" customHeight="1">
      <c r="A20" s="319" t="s">
        <v>30</v>
      </c>
      <c r="B20" s="298">
        <v>50</v>
      </c>
      <c r="C20" s="298">
        <v>61</v>
      </c>
      <c r="D20" s="298">
        <v>3</v>
      </c>
      <c r="E20" s="298">
        <v>76</v>
      </c>
      <c r="F20" s="298" t="s">
        <v>452</v>
      </c>
      <c r="G20" s="324" t="s">
        <v>31</v>
      </c>
      <c r="H20" s="353"/>
      <c r="I20" s="353"/>
      <c r="K20" s="359"/>
      <c r="L20" s="359"/>
      <c r="M20" s="359"/>
      <c r="N20" s="359"/>
      <c r="O20" s="579"/>
      <c r="P20" s="385"/>
    </row>
    <row r="21" spans="1:16" ht="17.25" customHeight="1">
      <c r="A21" s="301" t="s">
        <v>32</v>
      </c>
      <c r="B21" s="299">
        <v>3</v>
      </c>
      <c r="C21" s="299">
        <v>2</v>
      </c>
      <c r="D21" s="578" t="s">
        <v>446</v>
      </c>
      <c r="E21" s="578" t="s">
        <v>446</v>
      </c>
      <c r="F21" s="299">
        <v>737</v>
      </c>
      <c r="G21" s="325" t="s">
        <v>33</v>
      </c>
      <c r="H21" s="353"/>
      <c r="I21" s="353"/>
      <c r="K21" s="359"/>
      <c r="L21" s="359"/>
      <c r="M21" s="359"/>
      <c r="N21" s="359"/>
      <c r="O21" s="579"/>
      <c r="P21" s="382"/>
    </row>
    <row r="22" spans="1:16" ht="17.25" customHeight="1">
      <c r="A22" s="301" t="s">
        <v>34</v>
      </c>
      <c r="B22" s="299">
        <v>1</v>
      </c>
      <c r="C22" s="578" t="s">
        <v>446</v>
      </c>
      <c r="D22" s="580">
        <v>1</v>
      </c>
      <c r="E22" s="299">
        <v>26</v>
      </c>
      <c r="F22" s="299">
        <v>921</v>
      </c>
      <c r="G22" s="325" t="s">
        <v>35</v>
      </c>
      <c r="H22" s="353"/>
      <c r="I22" s="353"/>
      <c r="K22" s="359"/>
      <c r="L22" s="359"/>
      <c r="M22" s="359"/>
      <c r="N22" s="359"/>
      <c r="O22" s="579"/>
      <c r="P22" s="382"/>
    </row>
    <row r="23" spans="1:16" ht="17.25" customHeight="1">
      <c r="A23" s="301" t="s">
        <v>36</v>
      </c>
      <c r="B23" s="299">
        <v>7</v>
      </c>
      <c r="C23" s="299">
        <v>15</v>
      </c>
      <c r="D23" s="578" t="s">
        <v>446</v>
      </c>
      <c r="E23" s="299">
        <v>42</v>
      </c>
      <c r="F23" s="299">
        <v>575</v>
      </c>
      <c r="G23" s="325" t="s">
        <v>37</v>
      </c>
      <c r="H23" s="353"/>
      <c r="I23" s="353"/>
      <c r="K23" s="359"/>
      <c r="L23" s="359"/>
      <c r="M23" s="359"/>
      <c r="N23" s="359"/>
      <c r="O23" s="579"/>
      <c r="P23" s="385"/>
    </row>
    <row r="24" spans="1:16" ht="17.25" customHeight="1">
      <c r="A24" s="301" t="s">
        <v>38</v>
      </c>
      <c r="B24" s="299">
        <v>21</v>
      </c>
      <c r="C24" s="299">
        <v>17</v>
      </c>
      <c r="D24" s="578" t="s">
        <v>446</v>
      </c>
      <c r="E24" s="299">
        <v>1</v>
      </c>
      <c r="F24" s="299">
        <v>776</v>
      </c>
      <c r="G24" s="323" t="s">
        <v>39</v>
      </c>
      <c r="H24" s="353"/>
      <c r="I24" s="353"/>
      <c r="K24" s="359"/>
      <c r="L24" s="359"/>
      <c r="M24" s="359"/>
      <c r="N24" s="359"/>
      <c r="O24" s="579"/>
      <c r="P24" s="385"/>
    </row>
    <row r="25" spans="1:16" ht="17.25" customHeight="1">
      <c r="A25" s="301" t="s">
        <v>40</v>
      </c>
      <c r="B25" s="299">
        <v>5</v>
      </c>
      <c r="C25" s="299">
        <v>2</v>
      </c>
      <c r="D25" s="578" t="s">
        <v>446</v>
      </c>
      <c r="E25" s="299">
        <v>2</v>
      </c>
      <c r="F25" s="299">
        <v>819</v>
      </c>
      <c r="G25" s="325" t="s">
        <v>41</v>
      </c>
      <c r="H25" s="353"/>
      <c r="I25" s="353"/>
      <c r="K25" s="359"/>
      <c r="L25" s="359"/>
      <c r="M25" s="359"/>
      <c r="N25" s="359"/>
      <c r="O25" s="579"/>
      <c r="P25" s="385"/>
    </row>
    <row r="26" spans="1:16" ht="17.25" customHeight="1">
      <c r="A26" s="301" t="s">
        <v>42</v>
      </c>
      <c r="B26" s="578" t="s">
        <v>446</v>
      </c>
      <c r="C26" s="578" t="s">
        <v>446</v>
      </c>
      <c r="D26" s="578" t="s">
        <v>446</v>
      </c>
      <c r="E26" s="578" t="s">
        <v>446</v>
      </c>
      <c r="F26" s="299" t="s">
        <v>453</v>
      </c>
      <c r="G26" s="325" t="s">
        <v>43</v>
      </c>
      <c r="H26" s="353"/>
      <c r="I26" s="353"/>
      <c r="K26" s="357"/>
      <c r="L26" s="357"/>
      <c r="M26" s="357"/>
      <c r="N26" s="357"/>
      <c r="O26" s="577"/>
      <c r="P26" s="386"/>
    </row>
    <row r="27" spans="1:16" ht="17.25" customHeight="1">
      <c r="A27" s="301" t="s">
        <v>44</v>
      </c>
      <c r="B27" s="299">
        <v>2</v>
      </c>
      <c r="C27" s="299">
        <v>9</v>
      </c>
      <c r="D27" s="580">
        <v>1</v>
      </c>
      <c r="E27" s="299">
        <v>2</v>
      </c>
      <c r="F27" s="299" t="s">
        <v>454</v>
      </c>
      <c r="G27" s="325" t="s">
        <v>45</v>
      </c>
      <c r="H27" s="353"/>
      <c r="I27" s="353"/>
      <c r="K27" s="359"/>
      <c r="L27" s="359"/>
      <c r="M27" s="359"/>
      <c r="N27" s="359"/>
      <c r="O27" s="579"/>
      <c r="P27" s="382"/>
    </row>
    <row r="28" spans="1:16" ht="17.25" customHeight="1">
      <c r="A28" s="301" t="s">
        <v>46</v>
      </c>
      <c r="B28" s="299">
        <v>11</v>
      </c>
      <c r="C28" s="299">
        <v>16</v>
      </c>
      <c r="D28" s="580">
        <v>1</v>
      </c>
      <c r="E28" s="299">
        <v>3</v>
      </c>
      <c r="F28" s="299">
        <v>700</v>
      </c>
      <c r="G28" s="325" t="s">
        <v>47</v>
      </c>
      <c r="H28" s="353"/>
      <c r="I28" s="353"/>
      <c r="K28" s="359"/>
      <c r="L28" s="359"/>
      <c r="M28" s="359"/>
      <c r="N28" s="359"/>
      <c r="O28" s="579"/>
      <c r="P28" s="385"/>
    </row>
    <row r="29" spans="1:16" ht="17.25" customHeight="1">
      <c r="A29" s="319" t="s">
        <v>48</v>
      </c>
      <c r="B29" s="298">
        <v>74</v>
      </c>
      <c r="C29" s="298">
        <v>260</v>
      </c>
      <c r="D29" s="298">
        <v>29</v>
      </c>
      <c r="E29" s="298">
        <v>313</v>
      </c>
      <c r="F29" s="298" t="s">
        <v>455</v>
      </c>
      <c r="G29" s="321" t="s">
        <v>49</v>
      </c>
      <c r="H29" s="353"/>
      <c r="I29" s="353"/>
      <c r="K29" s="359"/>
      <c r="L29" s="359"/>
      <c r="M29" s="359"/>
      <c r="N29" s="359"/>
      <c r="O29" s="579"/>
      <c r="P29" s="385"/>
    </row>
    <row r="30" spans="1:16" ht="17.25" customHeight="1">
      <c r="A30" s="98" t="s">
        <v>309</v>
      </c>
      <c r="B30" s="299">
        <v>3</v>
      </c>
      <c r="C30" s="299">
        <v>100</v>
      </c>
      <c r="D30" s="578" t="s">
        <v>446</v>
      </c>
      <c r="E30" s="299">
        <v>13</v>
      </c>
      <c r="F30" s="299" t="s">
        <v>456</v>
      </c>
      <c r="G30" s="323" t="s">
        <v>54</v>
      </c>
      <c r="I30" s="353"/>
      <c r="K30" s="359"/>
      <c r="L30" s="359"/>
      <c r="M30" s="359"/>
      <c r="N30" s="359"/>
      <c r="O30" s="579"/>
      <c r="P30" s="385"/>
    </row>
    <row r="31" spans="1:16" ht="17.25" customHeight="1">
      <c r="A31" s="326" t="s">
        <v>310</v>
      </c>
      <c r="B31" s="578" t="s">
        <v>446</v>
      </c>
      <c r="C31" s="299">
        <v>13</v>
      </c>
      <c r="D31" s="578" t="s">
        <v>446</v>
      </c>
      <c r="E31" s="299">
        <v>2</v>
      </c>
      <c r="F31" s="580">
        <v>1170</v>
      </c>
      <c r="G31" s="323" t="s">
        <v>50</v>
      </c>
      <c r="H31" s="353"/>
      <c r="I31" s="353"/>
      <c r="K31" s="359"/>
      <c r="L31" s="359"/>
      <c r="M31" s="359"/>
      <c r="N31" s="359"/>
      <c r="O31" s="579"/>
      <c r="P31" s="385"/>
    </row>
    <row r="32" spans="1:16" ht="17.25" customHeight="1">
      <c r="A32" s="98" t="s">
        <v>311</v>
      </c>
      <c r="B32" s="578" t="s">
        <v>446</v>
      </c>
      <c r="C32" s="299">
        <v>37</v>
      </c>
      <c r="D32" s="578" t="s">
        <v>446</v>
      </c>
      <c r="E32" s="299">
        <v>1</v>
      </c>
      <c r="F32" s="299">
        <v>990</v>
      </c>
      <c r="G32" s="323" t="s">
        <v>51</v>
      </c>
      <c r="H32" s="353"/>
      <c r="I32" s="353"/>
      <c r="K32" s="359"/>
      <c r="L32" s="359"/>
      <c r="M32" s="359"/>
      <c r="N32" s="359"/>
      <c r="O32" s="579"/>
      <c r="P32" s="385"/>
    </row>
    <row r="33" spans="1:16" ht="17.25" customHeight="1">
      <c r="A33" s="301" t="s">
        <v>312</v>
      </c>
      <c r="B33" s="299">
        <v>46</v>
      </c>
      <c r="C33" s="299">
        <v>55</v>
      </c>
      <c r="D33" s="578" t="s">
        <v>446</v>
      </c>
      <c r="E33" s="299">
        <v>56</v>
      </c>
      <c r="F33" s="580">
        <v>4652</v>
      </c>
      <c r="G33" s="323" t="s">
        <v>52</v>
      </c>
      <c r="H33" s="353"/>
      <c r="I33" s="353"/>
      <c r="K33" s="359"/>
      <c r="L33" s="359"/>
      <c r="M33" s="359"/>
      <c r="N33" s="359"/>
      <c r="O33" s="579"/>
      <c r="P33" s="385"/>
    </row>
    <row r="34" spans="1:16" ht="17.25" customHeight="1">
      <c r="A34" s="326" t="s">
        <v>313</v>
      </c>
      <c r="B34" s="299">
        <v>1</v>
      </c>
      <c r="C34" s="578" t="s">
        <v>446</v>
      </c>
      <c r="D34" s="578" t="s">
        <v>446</v>
      </c>
      <c r="E34" s="299">
        <v>4</v>
      </c>
      <c r="F34" s="299">
        <v>536</v>
      </c>
      <c r="G34" s="323" t="s">
        <v>53</v>
      </c>
      <c r="H34" s="353"/>
      <c r="K34" s="359"/>
      <c r="L34" s="359"/>
      <c r="M34" s="359"/>
      <c r="N34" s="359"/>
      <c r="O34" s="579"/>
      <c r="P34" s="385"/>
    </row>
    <row r="35" spans="1:16" ht="17.25" customHeight="1">
      <c r="A35" s="301" t="s">
        <v>314</v>
      </c>
      <c r="B35" s="299">
        <v>1</v>
      </c>
      <c r="C35" s="299">
        <v>10</v>
      </c>
      <c r="D35" s="580">
        <v>2</v>
      </c>
      <c r="E35" s="299">
        <v>1</v>
      </c>
      <c r="F35" s="580">
        <v>515</v>
      </c>
      <c r="G35" s="323" t="s">
        <v>57</v>
      </c>
      <c r="K35" s="359"/>
      <c r="L35" s="359"/>
      <c r="M35" s="359"/>
      <c r="N35" s="359"/>
      <c r="O35" s="579"/>
      <c r="P35" s="385"/>
    </row>
    <row r="36" spans="1:16" ht="17.25" customHeight="1">
      <c r="A36" s="301" t="s">
        <v>315</v>
      </c>
      <c r="B36" s="299">
        <v>19</v>
      </c>
      <c r="C36" s="299">
        <v>26</v>
      </c>
      <c r="D36" s="580">
        <v>24</v>
      </c>
      <c r="E36" s="299">
        <v>148</v>
      </c>
      <c r="F36" s="299" t="s">
        <v>457</v>
      </c>
      <c r="G36" s="323" t="s">
        <v>59</v>
      </c>
      <c r="K36" s="357"/>
      <c r="L36" s="357"/>
      <c r="M36" s="357"/>
      <c r="N36" s="357"/>
      <c r="O36" s="577"/>
      <c r="P36" s="386"/>
    </row>
    <row r="37" spans="1:16" ht="17.25" customHeight="1">
      <c r="A37" s="301" t="s">
        <v>316</v>
      </c>
      <c r="B37" s="299">
        <v>1</v>
      </c>
      <c r="C37" s="299">
        <v>2</v>
      </c>
      <c r="D37" s="578" t="s">
        <v>446</v>
      </c>
      <c r="E37" s="299">
        <v>4</v>
      </c>
      <c r="F37" s="299">
        <v>167</v>
      </c>
      <c r="G37" s="323" t="s">
        <v>61</v>
      </c>
      <c r="K37" s="359"/>
      <c r="L37" s="359"/>
      <c r="M37" s="359"/>
      <c r="N37" s="359"/>
      <c r="O37" s="579"/>
      <c r="P37" s="385"/>
    </row>
    <row r="38" spans="1:16" ht="17.25" customHeight="1">
      <c r="A38" s="301" t="s">
        <v>317</v>
      </c>
      <c r="B38" s="299">
        <v>3</v>
      </c>
      <c r="C38" s="299">
        <v>17</v>
      </c>
      <c r="D38" s="580">
        <v>3</v>
      </c>
      <c r="E38" s="299">
        <v>84</v>
      </c>
      <c r="F38" s="580">
        <v>1192</v>
      </c>
      <c r="G38" s="323" t="s">
        <v>55</v>
      </c>
      <c r="K38" s="359"/>
      <c r="L38" s="359"/>
      <c r="M38" s="359"/>
      <c r="N38" s="359"/>
      <c r="O38" s="579"/>
      <c r="P38" s="382"/>
    </row>
    <row r="39" spans="1:16" ht="17.25" customHeight="1">
      <c r="A39" s="327" t="s">
        <v>62</v>
      </c>
      <c r="B39" s="298">
        <v>67</v>
      </c>
      <c r="C39" s="298">
        <v>81</v>
      </c>
      <c r="D39" s="298">
        <v>3</v>
      </c>
      <c r="E39" s="298">
        <v>23</v>
      </c>
      <c r="F39" s="298" t="s">
        <v>458</v>
      </c>
      <c r="G39" s="321" t="s">
        <v>63</v>
      </c>
      <c r="K39" s="359"/>
      <c r="L39" s="359"/>
      <c r="M39" s="359"/>
      <c r="N39" s="359"/>
      <c r="O39" s="579"/>
      <c r="P39" s="382"/>
    </row>
    <row r="40" spans="1:16" ht="17.25" customHeight="1">
      <c r="A40" s="98" t="s">
        <v>64</v>
      </c>
      <c r="B40" s="299">
        <v>10</v>
      </c>
      <c r="C40" s="299">
        <v>13</v>
      </c>
      <c r="D40" s="580">
        <v>2</v>
      </c>
      <c r="E40" s="299">
        <v>3</v>
      </c>
      <c r="F40" s="299">
        <v>685</v>
      </c>
      <c r="G40" s="325" t="s">
        <v>65</v>
      </c>
      <c r="K40" s="359"/>
      <c r="L40" s="359"/>
      <c r="M40" s="359"/>
      <c r="N40" s="359"/>
      <c r="O40" s="579"/>
      <c r="P40" s="385"/>
    </row>
    <row r="41" spans="1:16" ht="17.25" customHeight="1">
      <c r="A41" s="98" t="s">
        <v>66</v>
      </c>
      <c r="B41" s="299">
        <v>2</v>
      </c>
      <c r="C41" s="299">
        <v>18</v>
      </c>
      <c r="D41" s="578" t="s">
        <v>446</v>
      </c>
      <c r="E41" s="299">
        <v>3</v>
      </c>
      <c r="F41" s="299" t="s">
        <v>459</v>
      </c>
      <c r="G41" s="323" t="s">
        <v>67</v>
      </c>
      <c r="K41" s="359"/>
      <c r="L41" s="359"/>
      <c r="M41" s="359"/>
      <c r="N41" s="359"/>
      <c r="O41" s="579"/>
      <c r="P41" s="385"/>
    </row>
    <row r="42" spans="1:16" ht="17.25" customHeight="1">
      <c r="A42" s="98" t="s">
        <v>68</v>
      </c>
      <c r="B42" s="299">
        <v>9</v>
      </c>
      <c r="C42" s="299">
        <v>2</v>
      </c>
      <c r="D42" s="578" t="s">
        <v>446</v>
      </c>
      <c r="E42" s="578" t="s">
        <v>446</v>
      </c>
      <c r="F42" s="299">
        <v>667</v>
      </c>
      <c r="G42" s="323" t="s">
        <v>69</v>
      </c>
      <c r="K42" s="359"/>
      <c r="L42" s="359"/>
      <c r="M42" s="359"/>
      <c r="N42" s="359"/>
      <c r="O42" s="579"/>
      <c r="P42" s="385"/>
    </row>
    <row r="43" spans="1:16" ht="17.25" customHeight="1">
      <c r="A43" s="98" t="s">
        <v>70</v>
      </c>
      <c r="B43" s="299">
        <v>30</v>
      </c>
      <c r="C43" s="299">
        <v>10</v>
      </c>
      <c r="D43" s="580">
        <v>1</v>
      </c>
      <c r="E43" s="299">
        <v>5</v>
      </c>
      <c r="F43" s="299" t="s">
        <v>460</v>
      </c>
      <c r="G43" s="323" t="s">
        <v>71</v>
      </c>
      <c r="K43" s="359"/>
      <c r="L43" s="359"/>
      <c r="M43" s="359"/>
      <c r="N43" s="359"/>
      <c r="O43" s="579"/>
      <c r="P43" s="385"/>
    </row>
    <row r="44" spans="1:16" ht="17.25" customHeight="1">
      <c r="A44" s="98" t="s">
        <v>72</v>
      </c>
      <c r="B44" s="299">
        <v>2</v>
      </c>
      <c r="C44" s="299">
        <v>22</v>
      </c>
      <c r="D44" s="578" t="s">
        <v>446</v>
      </c>
      <c r="E44" s="578" t="s">
        <v>446</v>
      </c>
      <c r="F44" s="299" t="s">
        <v>461</v>
      </c>
      <c r="G44" s="325" t="s">
        <v>73</v>
      </c>
      <c r="K44" s="359"/>
      <c r="L44" s="359"/>
      <c r="M44" s="359"/>
      <c r="N44" s="359"/>
      <c r="O44" s="579"/>
      <c r="P44" s="385"/>
    </row>
    <row r="45" spans="1:16" ht="17.25" customHeight="1">
      <c r="A45" s="98" t="s">
        <v>74</v>
      </c>
      <c r="B45" s="299">
        <v>13</v>
      </c>
      <c r="C45" s="299">
        <v>11</v>
      </c>
      <c r="D45" s="578" t="s">
        <v>446</v>
      </c>
      <c r="E45" s="299">
        <v>10</v>
      </c>
      <c r="F45" s="299">
        <v>923</v>
      </c>
      <c r="G45" s="325" t="s">
        <v>75</v>
      </c>
      <c r="K45" s="359"/>
      <c r="L45" s="359"/>
      <c r="M45" s="359"/>
      <c r="N45" s="359"/>
      <c r="O45" s="579"/>
      <c r="P45" s="385"/>
    </row>
    <row r="46" spans="1:16" ht="17.25" customHeight="1">
      <c r="A46" s="98" t="s">
        <v>76</v>
      </c>
      <c r="B46" s="299">
        <v>1</v>
      </c>
      <c r="C46" s="299">
        <v>5</v>
      </c>
      <c r="D46" s="578" t="s">
        <v>446</v>
      </c>
      <c r="E46" s="299">
        <v>2</v>
      </c>
      <c r="F46" s="299" t="s">
        <v>462</v>
      </c>
      <c r="G46" s="323" t="s">
        <v>77</v>
      </c>
      <c r="K46" s="359"/>
      <c r="L46" s="359"/>
      <c r="M46" s="359"/>
      <c r="N46" s="359"/>
      <c r="O46" s="579"/>
      <c r="P46" s="385"/>
    </row>
    <row r="47" spans="1:16" ht="17.25" customHeight="1">
      <c r="A47" s="328" t="s">
        <v>78</v>
      </c>
      <c r="B47" s="298">
        <v>24</v>
      </c>
      <c r="C47" s="298">
        <v>5</v>
      </c>
      <c r="D47" s="298">
        <v>6</v>
      </c>
      <c r="E47" s="298">
        <v>312</v>
      </c>
      <c r="F47" s="298" t="s">
        <v>463</v>
      </c>
      <c r="G47" s="321" t="s">
        <v>79</v>
      </c>
      <c r="K47" s="359"/>
      <c r="L47" s="359"/>
      <c r="M47" s="359"/>
      <c r="N47" s="359"/>
      <c r="O47" s="579"/>
      <c r="P47" s="385"/>
    </row>
    <row r="48" spans="1:16" ht="17.25" customHeight="1">
      <c r="A48" s="301" t="s">
        <v>80</v>
      </c>
      <c r="B48" s="299">
        <v>16</v>
      </c>
      <c r="C48" s="299">
        <v>5</v>
      </c>
      <c r="D48" s="580">
        <v>5</v>
      </c>
      <c r="E48" s="299">
        <v>57</v>
      </c>
      <c r="F48" s="299" t="s">
        <v>464</v>
      </c>
      <c r="G48" s="323" t="s">
        <v>81</v>
      </c>
      <c r="K48" s="357"/>
      <c r="L48" s="357"/>
      <c r="M48" s="357"/>
      <c r="N48" s="357"/>
      <c r="O48" s="577"/>
      <c r="P48" s="386"/>
    </row>
    <row r="49" spans="1:16" ht="17.25" customHeight="1">
      <c r="A49" s="98" t="s">
        <v>82</v>
      </c>
      <c r="B49" s="299">
        <v>6</v>
      </c>
      <c r="C49" s="578" t="s">
        <v>446</v>
      </c>
      <c r="D49" s="578" t="s">
        <v>446</v>
      </c>
      <c r="E49" s="299">
        <v>72</v>
      </c>
      <c r="F49" s="299" t="s">
        <v>465</v>
      </c>
      <c r="G49" s="323" t="s">
        <v>83</v>
      </c>
      <c r="K49" s="359"/>
      <c r="L49" s="359"/>
      <c r="M49" s="359"/>
      <c r="N49" s="359"/>
      <c r="O49" s="359"/>
      <c r="P49" s="353"/>
    </row>
    <row r="50" spans="1:16" ht="17.25" customHeight="1">
      <c r="A50" s="98" t="s">
        <v>84</v>
      </c>
      <c r="B50" s="578" t="s">
        <v>446</v>
      </c>
      <c r="C50" s="578" t="s">
        <v>446</v>
      </c>
      <c r="D50" s="578" t="s">
        <v>446</v>
      </c>
      <c r="E50" s="299">
        <v>5</v>
      </c>
      <c r="F50" s="299" t="s">
        <v>466</v>
      </c>
      <c r="G50" s="323" t="s">
        <v>85</v>
      </c>
      <c r="J50" s="579"/>
      <c r="K50" s="359"/>
      <c r="L50" s="359"/>
      <c r="M50" s="359"/>
      <c r="N50" s="359"/>
      <c r="O50" s="359"/>
      <c r="P50" s="353"/>
    </row>
    <row r="51" spans="1:16" ht="17.25" customHeight="1">
      <c r="A51" s="98" t="s">
        <v>86</v>
      </c>
      <c r="B51" s="578" t="s">
        <v>446</v>
      </c>
      <c r="C51" s="578" t="s">
        <v>446</v>
      </c>
      <c r="D51" s="580">
        <v>1</v>
      </c>
      <c r="E51" s="578" t="s">
        <v>446</v>
      </c>
      <c r="F51" s="299" t="s">
        <v>467</v>
      </c>
      <c r="G51" s="323" t="s">
        <v>87</v>
      </c>
      <c r="J51" s="579"/>
      <c r="K51" s="359"/>
      <c r="L51" s="359"/>
      <c r="M51" s="359"/>
      <c r="N51" s="359"/>
      <c r="O51" s="359"/>
      <c r="P51" s="353"/>
    </row>
    <row r="52" spans="1:16" ht="17.25" customHeight="1">
      <c r="A52" s="98" t="s">
        <v>88</v>
      </c>
      <c r="B52" s="299">
        <v>2</v>
      </c>
      <c r="C52" s="578" t="s">
        <v>446</v>
      </c>
      <c r="D52" s="578" t="s">
        <v>446</v>
      </c>
      <c r="E52" s="299">
        <v>178</v>
      </c>
      <c r="F52" s="299" t="s">
        <v>468</v>
      </c>
      <c r="G52" s="325" t="s">
        <v>89</v>
      </c>
      <c r="J52" s="579"/>
      <c r="K52" s="359"/>
      <c r="L52" s="359"/>
      <c r="M52" s="359"/>
      <c r="N52" s="359"/>
      <c r="O52" s="359"/>
      <c r="P52" s="348"/>
    </row>
    <row r="53" spans="1:16" ht="12.75" customHeight="1">
      <c r="B53" s="581"/>
      <c r="C53" s="581"/>
      <c r="E53" s="582"/>
      <c r="F53" s="583"/>
      <c r="G53" s="582"/>
    </row>
    <row r="54" spans="1:16" ht="12.75" customHeight="1">
      <c r="A54" s="378"/>
      <c r="B54" s="581"/>
      <c r="C54" s="581"/>
      <c r="D54" s="581"/>
      <c r="E54" s="582"/>
      <c r="F54" s="584"/>
      <c r="G54" s="582"/>
    </row>
    <row r="55" spans="1:16" ht="12.75" customHeight="1">
      <c r="A55" s="566"/>
      <c r="B55" s="581"/>
      <c r="C55" s="581"/>
      <c r="D55" s="581"/>
      <c r="E55" s="582"/>
      <c r="F55" s="583"/>
      <c r="G55" s="582"/>
    </row>
    <row r="56" spans="1:16">
      <c r="A56" s="378"/>
      <c r="B56" s="581"/>
      <c r="C56" s="581"/>
      <c r="D56" s="581"/>
      <c r="E56" s="582"/>
      <c r="F56" s="583"/>
      <c r="G56" s="582"/>
    </row>
    <row r="57" spans="1:16">
      <c r="A57" s="378"/>
      <c r="B57" s="581"/>
      <c r="C57" s="581"/>
      <c r="D57" s="581"/>
      <c r="E57" s="582"/>
      <c r="F57" s="583"/>
      <c r="G57" s="582"/>
    </row>
    <row r="58" spans="1:16">
      <c r="A58" s="378"/>
      <c r="B58" s="581"/>
      <c r="C58" s="581"/>
      <c r="D58" s="581"/>
      <c r="E58" s="582"/>
      <c r="F58" s="583"/>
      <c r="G58" s="582"/>
    </row>
    <row r="59" spans="1:16" ht="26.25" customHeight="1">
      <c r="A59" s="847" t="s">
        <v>2</v>
      </c>
      <c r="B59" s="885"/>
      <c r="C59" s="885"/>
      <c r="D59" s="885"/>
      <c r="E59" s="885"/>
      <c r="F59" s="885"/>
      <c r="G59" s="873" t="s">
        <v>188</v>
      </c>
      <c r="J59" s="343"/>
    </row>
    <row r="60" spans="1:16" ht="26.25" customHeight="1">
      <c r="A60" s="842" t="s">
        <v>1210</v>
      </c>
      <c r="B60" s="365"/>
      <c r="C60" s="353"/>
      <c r="D60" s="952" t="s">
        <v>1212</v>
      </c>
      <c r="E60" s="952"/>
      <c r="F60" s="952"/>
      <c r="G60" s="952"/>
      <c r="J60" s="343"/>
    </row>
    <row r="61" spans="1:16" ht="26.25" customHeight="1">
      <c r="A61" s="842" t="s">
        <v>1214</v>
      </c>
      <c r="B61" s="365"/>
      <c r="C61" s="353"/>
      <c r="D61" s="944" t="s">
        <v>1215</v>
      </c>
      <c r="E61" s="945"/>
      <c r="F61" s="945"/>
      <c r="G61" s="945"/>
      <c r="J61" s="343"/>
    </row>
    <row r="62" spans="1:16" ht="11.1" customHeight="1">
      <c r="B62" s="356"/>
      <c r="F62" s="356"/>
      <c r="J62" s="343"/>
    </row>
    <row r="63" spans="1:16" ht="11.1" customHeight="1">
      <c r="A63" s="96" t="s">
        <v>348</v>
      </c>
      <c r="B63" s="85" t="s">
        <v>432</v>
      </c>
      <c r="C63" s="140" t="s">
        <v>433</v>
      </c>
      <c r="D63" s="948" t="s">
        <v>434</v>
      </c>
      <c r="E63" s="949"/>
      <c r="F63" s="949"/>
      <c r="G63" s="151" t="s">
        <v>435</v>
      </c>
      <c r="J63" s="343"/>
    </row>
    <row r="64" spans="1:16" ht="11.1" customHeight="1">
      <c r="A64" s="86"/>
      <c r="B64" s="568" t="s">
        <v>436</v>
      </c>
      <c r="C64" s="568" t="s">
        <v>436</v>
      </c>
      <c r="D64" s="950" t="s">
        <v>437</v>
      </c>
      <c r="E64" s="949"/>
      <c r="F64" s="949"/>
      <c r="G64" s="86"/>
      <c r="J64" s="343"/>
    </row>
    <row r="65" spans="1:10" ht="11.1" customHeight="1">
      <c r="A65" s="96"/>
      <c r="B65" s="568" t="s">
        <v>438</v>
      </c>
      <c r="C65" s="568"/>
      <c r="D65" s="85" t="s">
        <v>439</v>
      </c>
      <c r="E65" s="85" t="s">
        <v>440</v>
      </c>
      <c r="F65" s="85" t="s">
        <v>441</v>
      </c>
      <c r="G65" s="85"/>
      <c r="J65" s="343"/>
    </row>
    <row r="66" spans="1:10" ht="11.1" customHeight="1">
      <c r="A66" s="96"/>
      <c r="B66" s="318"/>
      <c r="C66" s="84"/>
      <c r="D66" s="85" t="s">
        <v>442</v>
      </c>
      <c r="E66" s="85" t="s">
        <v>443</v>
      </c>
      <c r="F66" s="85" t="s">
        <v>444</v>
      </c>
      <c r="G66" s="85"/>
      <c r="J66" s="343"/>
    </row>
    <row r="67" spans="1:10" ht="11.1" customHeight="1">
      <c r="A67" s="96"/>
      <c r="B67" s="85"/>
      <c r="C67" s="85"/>
      <c r="D67" s="85"/>
      <c r="E67" s="85"/>
      <c r="F67" s="85"/>
      <c r="G67" s="564"/>
      <c r="J67" s="343"/>
    </row>
    <row r="68" spans="1:10" ht="13.5" customHeight="1">
      <c r="A68" s="327" t="s">
        <v>90</v>
      </c>
      <c r="B68" s="298">
        <v>36</v>
      </c>
      <c r="C68" s="298">
        <v>174</v>
      </c>
      <c r="D68" s="298">
        <v>3</v>
      </c>
      <c r="E68" s="298">
        <v>46</v>
      </c>
      <c r="F68" s="298" t="s">
        <v>469</v>
      </c>
      <c r="G68" s="381" t="s">
        <v>91</v>
      </c>
      <c r="J68" s="343"/>
    </row>
    <row r="69" spans="1:10" ht="13.5" customHeight="1">
      <c r="A69" s="521" t="s">
        <v>92</v>
      </c>
      <c r="B69" s="578" t="s">
        <v>446</v>
      </c>
      <c r="C69" s="299">
        <v>10</v>
      </c>
      <c r="D69" s="578" t="s">
        <v>446</v>
      </c>
      <c r="E69" s="578" t="s">
        <v>446</v>
      </c>
      <c r="F69" s="299" t="s">
        <v>470</v>
      </c>
      <c r="G69" s="384" t="s">
        <v>93</v>
      </c>
      <c r="J69" s="343"/>
    </row>
    <row r="70" spans="1:10" ht="13.5" customHeight="1">
      <c r="A70" s="521" t="s">
        <v>94</v>
      </c>
      <c r="B70" s="299">
        <v>1</v>
      </c>
      <c r="C70" s="578" t="s">
        <v>446</v>
      </c>
      <c r="D70" s="578" t="s">
        <v>446</v>
      </c>
      <c r="E70" s="578" t="s">
        <v>446</v>
      </c>
      <c r="F70" s="299" t="s">
        <v>471</v>
      </c>
      <c r="G70" s="384" t="s">
        <v>95</v>
      </c>
      <c r="J70" s="343"/>
    </row>
    <row r="71" spans="1:10" ht="13.5" customHeight="1">
      <c r="A71" s="521" t="s">
        <v>349</v>
      </c>
      <c r="B71" s="299">
        <v>3</v>
      </c>
      <c r="C71" s="299">
        <v>7</v>
      </c>
      <c r="D71" s="578" t="s">
        <v>446</v>
      </c>
      <c r="E71" s="299">
        <v>1</v>
      </c>
      <c r="F71" s="299">
        <v>898</v>
      </c>
      <c r="G71" s="334" t="s">
        <v>350</v>
      </c>
      <c r="J71" s="343"/>
    </row>
    <row r="72" spans="1:10" ht="13.5" customHeight="1">
      <c r="A72" s="521" t="s">
        <v>472</v>
      </c>
      <c r="B72" s="299">
        <v>2</v>
      </c>
      <c r="C72" s="299">
        <v>8</v>
      </c>
      <c r="D72" s="578" t="s">
        <v>446</v>
      </c>
      <c r="E72" s="578" t="s">
        <v>446</v>
      </c>
      <c r="F72" s="299">
        <v>792</v>
      </c>
      <c r="G72" s="384" t="s">
        <v>473</v>
      </c>
      <c r="J72" s="343"/>
    </row>
    <row r="73" spans="1:10" ht="13.5" customHeight="1">
      <c r="A73" s="521" t="s">
        <v>357</v>
      </c>
      <c r="B73" s="299">
        <v>1</v>
      </c>
      <c r="C73" s="299">
        <v>1</v>
      </c>
      <c r="D73" s="578" t="s">
        <v>446</v>
      </c>
      <c r="E73" s="578" t="s">
        <v>446</v>
      </c>
      <c r="F73" s="299">
        <v>740</v>
      </c>
      <c r="G73" s="384" t="s">
        <v>358</v>
      </c>
      <c r="J73" s="343"/>
    </row>
    <row r="74" spans="1:10" ht="13.5" customHeight="1">
      <c r="A74" s="521" t="s">
        <v>361</v>
      </c>
      <c r="B74" s="578" t="s">
        <v>446</v>
      </c>
      <c r="C74" s="299">
        <v>4</v>
      </c>
      <c r="D74" s="578" t="s">
        <v>446</v>
      </c>
      <c r="E74" s="299">
        <v>10</v>
      </c>
      <c r="F74" s="299">
        <v>925</v>
      </c>
      <c r="G74" s="384" t="s">
        <v>362</v>
      </c>
      <c r="J74" s="343"/>
    </row>
    <row r="75" spans="1:10" ht="13.5" customHeight="1">
      <c r="A75" s="521" t="s">
        <v>359</v>
      </c>
      <c r="B75" s="299">
        <v>10</v>
      </c>
      <c r="C75" s="299">
        <v>7</v>
      </c>
      <c r="D75" s="580">
        <v>2</v>
      </c>
      <c r="E75" s="578" t="s">
        <v>446</v>
      </c>
      <c r="F75" s="299">
        <v>799</v>
      </c>
      <c r="G75" s="384" t="s">
        <v>360</v>
      </c>
      <c r="J75" s="343"/>
    </row>
    <row r="76" spans="1:10" ht="13.5" customHeight="1">
      <c r="A76" s="521" t="s">
        <v>365</v>
      </c>
      <c r="B76" s="578" t="s">
        <v>446</v>
      </c>
      <c r="C76" s="299">
        <v>1</v>
      </c>
      <c r="D76" s="578" t="s">
        <v>446</v>
      </c>
      <c r="E76" s="578" t="s">
        <v>446</v>
      </c>
      <c r="F76" s="299">
        <v>480</v>
      </c>
      <c r="G76" s="384" t="s">
        <v>366</v>
      </c>
      <c r="J76" s="343"/>
    </row>
    <row r="77" spans="1:10" ht="13.5" customHeight="1">
      <c r="A77" s="521" t="s">
        <v>367</v>
      </c>
      <c r="B77" s="578" t="s">
        <v>446</v>
      </c>
      <c r="C77" s="299">
        <v>9</v>
      </c>
      <c r="D77" s="578" t="s">
        <v>446</v>
      </c>
      <c r="E77" s="578" t="s">
        <v>446</v>
      </c>
      <c r="F77" s="299" t="s">
        <v>474</v>
      </c>
      <c r="G77" s="384" t="s">
        <v>368</v>
      </c>
      <c r="J77" s="343"/>
    </row>
    <row r="78" spans="1:10" ht="13.5" customHeight="1">
      <c r="A78" s="521" t="s">
        <v>363</v>
      </c>
      <c r="B78" s="299">
        <v>1</v>
      </c>
      <c r="C78" s="299">
        <v>3</v>
      </c>
      <c r="D78" s="580">
        <v>1</v>
      </c>
      <c r="E78" s="578" t="s">
        <v>446</v>
      </c>
      <c r="F78" s="299" t="s">
        <v>475</v>
      </c>
      <c r="G78" s="384" t="s">
        <v>364</v>
      </c>
      <c r="J78" s="343"/>
    </row>
    <row r="79" spans="1:10" ht="13.5" customHeight="1">
      <c r="A79" s="521" t="s">
        <v>98</v>
      </c>
      <c r="B79" s="578" t="s">
        <v>446</v>
      </c>
      <c r="C79" s="578" t="s">
        <v>446</v>
      </c>
      <c r="D79" s="578" t="s">
        <v>446</v>
      </c>
      <c r="E79" s="299">
        <v>11</v>
      </c>
      <c r="F79" s="299" t="s">
        <v>476</v>
      </c>
      <c r="G79" s="384" t="s">
        <v>99</v>
      </c>
      <c r="J79" s="343"/>
    </row>
    <row r="80" spans="1:10" ht="13.5" customHeight="1">
      <c r="A80" s="521" t="s">
        <v>100</v>
      </c>
      <c r="B80" s="578" t="s">
        <v>446</v>
      </c>
      <c r="C80" s="578" t="s">
        <v>446</v>
      </c>
      <c r="D80" s="578" t="s">
        <v>446</v>
      </c>
      <c r="E80" s="578" t="s">
        <v>446</v>
      </c>
      <c r="F80" s="299">
        <v>793</v>
      </c>
      <c r="G80" s="384" t="s">
        <v>101</v>
      </c>
      <c r="J80" s="343"/>
    </row>
    <row r="81" spans="1:10" ht="13.5" customHeight="1">
      <c r="A81" s="521" t="s">
        <v>102</v>
      </c>
      <c r="B81" s="578" t="s">
        <v>446</v>
      </c>
      <c r="C81" s="299">
        <v>11</v>
      </c>
      <c r="D81" s="578" t="s">
        <v>446</v>
      </c>
      <c r="E81" s="578" t="s">
        <v>446</v>
      </c>
      <c r="F81" s="299">
        <v>603</v>
      </c>
      <c r="G81" s="384" t="s">
        <v>103</v>
      </c>
      <c r="J81" s="343"/>
    </row>
    <row r="82" spans="1:10" ht="13.5" customHeight="1">
      <c r="A82" s="521" t="s">
        <v>104</v>
      </c>
      <c r="B82" s="299">
        <v>10</v>
      </c>
      <c r="C82" s="299">
        <v>94</v>
      </c>
      <c r="D82" s="578" t="s">
        <v>446</v>
      </c>
      <c r="E82" s="299">
        <v>14</v>
      </c>
      <c r="F82" s="299" t="s">
        <v>477</v>
      </c>
      <c r="G82" s="384" t="s">
        <v>105</v>
      </c>
      <c r="J82" s="343"/>
    </row>
    <row r="83" spans="1:10" ht="13.5" customHeight="1">
      <c r="A83" s="521" t="s">
        <v>106</v>
      </c>
      <c r="B83" s="299">
        <v>3</v>
      </c>
      <c r="C83" s="299">
        <v>18</v>
      </c>
      <c r="D83" s="578" t="s">
        <v>446</v>
      </c>
      <c r="E83" s="299">
        <v>10</v>
      </c>
      <c r="F83" s="299" t="s">
        <v>478</v>
      </c>
      <c r="G83" s="384" t="s">
        <v>107</v>
      </c>
      <c r="J83" s="343"/>
    </row>
    <row r="84" spans="1:10" ht="13.5" customHeight="1">
      <c r="A84" s="521" t="s">
        <v>108</v>
      </c>
      <c r="B84" s="299">
        <v>5</v>
      </c>
      <c r="C84" s="299">
        <v>1</v>
      </c>
      <c r="D84" s="578" t="s">
        <v>446</v>
      </c>
      <c r="E84" s="578" t="s">
        <v>446</v>
      </c>
      <c r="F84" s="299" t="s">
        <v>479</v>
      </c>
      <c r="G84" s="384" t="s">
        <v>109</v>
      </c>
      <c r="J84" s="343"/>
    </row>
    <row r="85" spans="1:10" ht="13.5" customHeight="1">
      <c r="A85" s="328" t="s">
        <v>110</v>
      </c>
      <c r="B85" s="298">
        <v>217</v>
      </c>
      <c r="C85" s="298">
        <v>305</v>
      </c>
      <c r="D85" s="298">
        <v>102</v>
      </c>
      <c r="E85" s="298">
        <v>330</v>
      </c>
      <c r="F85" s="298" t="s">
        <v>480</v>
      </c>
      <c r="G85" s="335" t="s">
        <v>111</v>
      </c>
      <c r="J85" s="343"/>
    </row>
    <row r="86" spans="1:10" ht="13.5" customHeight="1">
      <c r="A86" s="521" t="s">
        <v>112</v>
      </c>
      <c r="B86" s="299">
        <v>60</v>
      </c>
      <c r="C86" s="299">
        <v>39</v>
      </c>
      <c r="D86" s="580">
        <v>4</v>
      </c>
      <c r="E86" s="299">
        <v>38</v>
      </c>
      <c r="F86" s="299" t="s">
        <v>481</v>
      </c>
      <c r="G86" s="384" t="s">
        <v>113</v>
      </c>
      <c r="J86" s="343"/>
    </row>
    <row r="87" spans="1:10" ht="13.5" customHeight="1">
      <c r="A87" s="521" t="s">
        <v>114</v>
      </c>
      <c r="B87" s="299">
        <v>19</v>
      </c>
      <c r="C87" s="299">
        <v>86</v>
      </c>
      <c r="D87" s="580">
        <v>4</v>
      </c>
      <c r="E87" s="299">
        <v>146</v>
      </c>
      <c r="F87" s="299" t="s">
        <v>482</v>
      </c>
      <c r="G87" s="384" t="s">
        <v>115</v>
      </c>
      <c r="J87" s="343"/>
    </row>
    <row r="88" spans="1:10" ht="13.5" customHeight="1">
      <c r="A88" s="521" t="s">
        <v>116</v>
      </c>
      <c r="B88" s="299">
        <v>19</v>
      </c>
      <c r="C88" s="299">
        <v>11</v>
      </c>
      <c r="D88" s="580">
        <v>2</v>
      </c>
      <c r="E88" s="299">
        <v>23</v>
      </c>
      <c r="F88" s="299" t="s">
        <v>483</v>
      </c>
      <c r="G88" s="384" t="s">
        <v>117</v>
      </c>
      <c r="J88" s="343"/>
    </row>
    <row r="89" spans="1:10" ht="13.5" customHeight="1">
      <c r="A89" s="521" t="s">
        <v>118</v>
      </c>
      <c r="B89" s="299">
        <v>7</v>
      </c>
      <c r="C89" s="299">
        <v>12</v>
      </c>
      <c r="D89" s="578" t="s">
        <v>446</v>
      </c>
      <c r="E89" s="299">
        <v>15</v>
      </c>
      <c r="F89" s="299" t="s">
        <v>484</v>
      </c>
      <c r="G89" s="384" t="s">
        <v>119</v>
      </c>
      <c r="J89" s="343"/>
    </row>
    <row r="90" spans="1:10" ht="13.5" customHeight="1">
      <c r="A90" s="521" t="s">
        <v>120</v>
      </c>
      <c r="B90" s="299">
        <v>79</v>
      </c>
      <c r="C90" s="299">
        <v>41</v>
      </c>
      <c r="D90" s="580">
        <v>88</v>
      </c>
      <c r="E90" s="299">
        <v>104</v>
      </c>
      <c r="F90" s="299" t="s">
        <v>485</v>
      </c>
      <c r="G90" s="384" t="s">
        <v>121</v>
      </c>
      <c r="J90" s="343"/>
    </row>
    <row r="91" spans="1:10" ht="13.5" customHeight="1">
      <c r="A91" s="521" t="s">
        <v>122</v>
      </c>
      <c r="B91" s="299">
        <v>1</v>
      </c>
      <c r="C91" s="299">
        <v>88</v>
      </c>
      <c r="D91" s="580">
        <v>2</v>
      </c>
      <c r="E91" s="299">
        <v>4</v>
      </c>
      <c r="F91" s="299" t="s">
        <v>486</v>
      </c>
      <c r="G91" s="384" t="s">
        <v>123</v>
      </c>
      <c r="J91" s="343"/>
    </row>
    <row r="92" spans="1:10" ht="13.5" customHeight="1">
      <c r="A92" s="521" t="s">
        <v>124</v>
      </c>
      <c r="B92" s="299">
        <v>1</v>
      </c>
      <c r="C92" s="578" t="s">
        <v>446</v>
      </c>
      <c r="D92" s="580">
        <v>1</v>
      </c>
      <c r="E92" s="578" t="s">
        <v>446</v>
      </c>
      <c r="F92" s="299" t="s">
        <v>487</v>
      </c>
      <c r="G92" s="384" t="s">
        <v>1094</v>
      </c>
      <c r="J92" s="343"/>
    </row>
    <row r="93" spans="1:10" ht="13.5" customHeight="1">
      <c r="A93" s="521" t="s">
        <v>126</v>
      </c>
      <c r="B93" s="299">
        <v>31</v>
      </c>
      <c r="C93" s="299">
        <v>28</v>
      </c>
      <c r="D93" s="580">
        <v>1</v>
      </c>
      <c r="E93" s="578" t="s">
        <v>446</v>
      </c>
      <c r="F93" s="299" t="s">
        <v>488</v>
      </c>
      <c r="G93" s="384" t="s">
        <v>127</v>
      </c>
      <c r="J93" s="343"/>
    </row>
    <row r="94" spans="1:10" ht="13.5" customHeight="1">
      <c r="A94" s="328" t="s">
        <v>128</v>
      </c>
      <c r="B94" s="298">
        <v>35</v>
      </c>
      <c r="C94" s="298">
        <v>14</v>
      </c>
      <c r="D94" s="298">
        <v>2</v>
      </c>
      <c r="E94" s="298">
        <v>55</v>
      </c>
      <c r="F94" s="298" t="s">
        <v>489</v>
      </c>
      <c r="G94" s="381" t="s">
        <v>129</v>
      </c>
      <c r="J94" s="343"/>
    </row>
    <row r="95" spans="1:10" ht="13.5" customHeight="1">
      <c r="A95" s="521" t="s">
        <v>130</v>
      </c>
      <c r="B95" s="299">
        <v>10</v>
      </c>
      <c r="C95" s="299">
        <v>3</v>
      </c>
      <c r="D95" s="580">
        <v>1</v>
      </c>
      <c r="E95" s="299">
        <v>6</v>
      </c>
      <c r="F95" s="299" t="s">
        <v>490</v>
      </c>
      <c r="G95" s="384" t="s">
        <v>131</v>
      </c>
      <c r="J95" s="343"/>
    </row>
    <row r="96" spans="1:10" ht="13.5" customHeight="1">
      <c r="A96" s="521" t="s">
        <v>132</v>
      </c>
      <c r="B96" s="299">
        <v>8</v>
      </c>
      <c r="C96" s="299">
        <v>1</v>
      </c>
      <c r="D96" s="578" t="s">
        <v>446</v>
      </c>
      <c r="E96" s="299">
        <v>25</v>
      </c>
      <c r="F96" s="299" t="s">
        <v>491</v>
      </c>
      <c r="G96" s="384" t="s">
        <v>133</v>
      </c>
      <c r="J96" s="343"/>
    </row>
    <row r="97" spans="1:10" ht="13.5" customHeight="1">
      <c r="A97" s="521" t="s">
        <v>134</v>
      </c>
      <c r="B97" s="299">
        <v>1</v>
      </c>
      <c r="C97" s="578" t="s">
        <v>446</v>
      </c>
      <c r="D97" s="580">
        <v>1</v>
      </c>
      <c r="E97" s="299">
        <v>2</v>
      </c>
      <c r="F97" s="299" t="s">
        <v>492</v>
      </c>
      <c r="G97" s="384" t="s">
        <v>135</v>
      </c>
      <c r="J97" s="343"/>
    </row>
    <row r="98" spans="1:10" ht="13.5" customHeight="1">
      <c r="A98" s="521" t="s">
        <v>136</v>
      </c>
      <c r="B98" s="299">
        <v>1</v>
      </c>
      <c r="C98" s="299">
        <v>9</v>
      </c>
      <c r="D98" s="578" t="s">
        <v>446</v>
      </c>
      <c r="E98" s="299">
        <v>13</v>
      </c>
      <c r="F98" s="299">
        <v>271</v>
      </c>
      <c r="G98" s="384" t="s">
        <v>137</v>
      </c>
      <c r="J98" s="343"/>
    </row>
    <row r="99" spans="1:10" ht="13.5" customHeight="1">
      <c r="A99" s="521" t="s">
        <v>138</v>
      </c>
      <c r="B99" s="299">
        <v>15</v>
      </c>
      <c r="C99" s="299">
        <v>1</v>
      </c>
      <c r="D99" s="578" t="s">
        <v>446</v>
      </c>
      <c r="E99" s="299">
        <v>9</v>
      </c>
      <c r="F99" s="299" t="s">
        <v>493</v>
      </c>
      <c r="G99" s="384" t="s">
        <v>139</v>
      </c>
      <c r="J99" s="343"/>
    </row>
    <row r="100" spans="1:10" ht="13.5" customHeight="1">
      <c r="A100" s="328" t="s">
        <v>140</v>
      </c>
      <c r="B100" s="298">
        <v>38</v>
      </c>
      <c r="C100" s="298">
        <v>180</v>
      </c>
      <c r="D100" s="298">
        <v>14</v>
      </c>
      <c r="E100" s="298">
        <v>145</v>
      </c>
      <c r="F100" s="298" t="s">
        <v>494</v>
      </c>
      <c r="G100" s="335" t="s">
        <v>141</v>
      </c>
      <c r="J100" s="343"/>
    </row>
    <row r="101" spans="1:10" ht="13.5" customHeight="1">
      <c r="A101" s="521" t="s">
        <v>142</v>
      </c>
      <c r="B101" s="299">
        <v>4</v>
      </c>
      <c r="C101" s="299">
        <v>49</v>
      </c>
      <c r="D101" s="578" t="s">
        <v>446</v>
      </c>
      <c r="E101" s="299">
        <v>1</v>
      </c>
      <c r="F101" s="299" t="s">
        <v>495</v>
      </c>
      <c r="G101" s="384" t="s">
        <v>143</v>
      </c>
      <c r="J101" s="343"/>
    </row>
    <row r="102" spans="1:10" ht="13.5" customHeight="1">
      <c r="A102" s="521" t="s">
        <v>144</v>
      </c>
      <c r="B102" s="299">
        <v>2</v>
      </c>
      <c r="C102" s="299">
        <v>6</v>
      </c>
      <c r="D102" s="580">
        <v>14</v>
      </c>
      <c r="E102" s="299">
        <v>35</v>
      </c>
      <c r="F102" s="299" t="s">
        <v>496</v>
      </c>
      <c r="G102" s="384" t="s">
        <v>145</v>
      </c>
      <c r="J102" s="343"/>
    </row>
    <row r="103" spans="1:10" ht="13.5" customHeight="1">
      <c r="A103" s="521" t="s">
        <v>146</v>
      </c>
      <c r="B103" s="299">
        <v>4</v>
      </c>
      <c r="C103" s="299">
        <v>12</v>
      </c>
      <c r="D103" s="578" t="s">
        <v>446</v>
      </c>
      <c r="E103" s="299">
        <v>1</v>
      </c>
      <c r="F103" s="299" t="s">
        <v>497</v>
      </c>
      <c r="G103" s="384" t="s">
        <v>1098</v>
      </c>
      <c r="J103" s="343"/>
    </row>
    <row r="104" spans="1:10" ht="13.5" customHeight="1">
      <c r="A104" s="521" t="s">
        <v>148</v>
      </c>
      <c r="B104" s="299">
        <v>24</v>
      </c>
      <c r="C104" s="299">
        <v>95</v>
      </c>
      <c r="D104" s="578" t="s">
        <v>446</v>
      </c>
      <c r="E104" s="299">
        <v>59</v>
      </c>
      <c r="F104" s="299" t="s">
        <v>498</v>
      </c>
      <c r="G104" s="384" t="s">
        <v>149</v>
      </c>
      <c r="J104" s="343"/>
    </row>
    <row r="105" spans="1:10" ht="13.5" customHeight="1">
      <c r="A105" s="521" t="s">
        <v>150</v>
      </c>
      <c r="B105" s="299">
        <v>2</v>
      </c>
      <c r="C105" s="299">
        <v>17</v>
      </c>
      <c r="D105" s="578" t="s">
        <v>446</v>
      </c>
      <c r="E105" s="299">
        <v>20</v>
      </c>
      <c r="F105" s="299">
        <v>616</v>
      </c>
      <c r="G105" s="384" t="s">
        <v>151</v>
      </c>
      <c r="J105" s="343"/>
    </row>
    <row r="106" spans="1:10" ht="13.5" customHeight="1">
      <c r="A106" s="521" t="s">
        <v>152</v>
      </c>
      <c r="B106" s="299">
        <v>2</v>
      </c>
      <c r="C106" s="299">
        <v>1</v>
      </c>
      <c r="D106" s="578" t="s">
        <v>446</v>
      </c>
      <c r="E106" s="299">
        <v>29</v>
      </c>
      <c r="F106" s="299">
        <v>393</v>
      </c>
      <c r="G106" s="384" t="s">
        <v>153</v>
      </c>
      <c r="J106" s="343"/>
    </row>
    <row r="107" spans="1:10" ht="13.5" customHeight="1">
      <c r="A107" s="319" t="s">
        <v>154</v>
      </c>
      <c r="B107" s="298">
        <v>1</v>
      </c>
      <c r="C107" s="298">
        <v>1</v>
      </c>
      <c r="D107" s="298">
        <v>1</v>
      </c>
      <c r="E107" s="298">
        <v>5</v>
      </c>
      <c r="F107" s="298" t="s">
        <v>499</v>
      </c>
      <c r="G107" s="335" t="s">
        <v>155</v>
      </c>
      <c r="J107" s="343"/>
    </row>
    <row r="108" spans="1:10" ht="13.5" customHeight="1">
      <c r="A108" s="521" t="s">
        <v>156</v>
      </c>
      <c r="B108" s="578" t="s">
        <v>446</v>
      </c>
      <c r="C108" s="578" t="s">
        <v>446</v>
      </c>
      <c r="D108" s="578" t="s">
        <v>446</v>
      </c>
      <c r="E108" s="578" t="s">
        <v>446</v>
      </c>
      <c r="F108" s="299">
        <v>32</v>
      </c>
      <c r="G108" s="384" t="s">
        <v>157</v>
      </c>
      <c r="J108" s="343"/>
    </row>
    <row r="109" spans="1:10" ht="13.5" customHeight="1">
      <c r="A109" s="521" t="s">
        <v>158</v>
      </c>
      <c r="B109" s="299">
        <v>1</v>
      </c>
      <c r="C109" s="578" t="s">
        <v>446</v>
      </c>
      <c r="D109" s="580">
        <v>1</v>
      </c>
      <c r="E109" s="299">
        <v>4</v>
      </c>
      <c r="F109" s="299">
        <v>605</v>
      </c>
      <c r="G109" s="384" t="s">
        <v>159</v>
      </c>
      <c r="J109" s="343"/>
    </row>
    <row r="110" spans="1:10" ht="13.5" customHeight="1">
      <c r="A110" s="521" t="s">
        <v>160</v>
      </c>
      <c r="B110" s="578" t="s">
        <v>446</v>
      </c>
      <c r="C110" s="578" t="s">
        <v>446</v>
      </c>
      <c r="D110" s="578" t="s">
        <v>446</v>
      </c>
      <c r="E110" s="578" t="s">
        <v>446</v>
      </c>
      <c r="F110" s="299">
        <v>87</v>
      </c>
      <c r="G110" s="384" t="s">
        <v>161</v>
      </c>
      <c r="J110" s="343"/>
    </row>
    <row r="111" spans="1:10" ht="13.5" customHeight="1">
      <c r="A111" s="521" t="s">
        <v>162</v>
      </c>
      <c r="B111" s="578" t="s">
        <v>446</v>
      </c>
      <c r="C111" s="299">
        <v>1</v>
      </c>
      <c r="D111" s="578" t="s">
        <v>446</v>
      </c>
      <c r="E111" s="299">
        <v>1</v>
      </c>
      <c r="F111" s="299">
        <v>304</v>
      </c>
      <c r="G111" s="384" t="s">
        <v>163</v>
      </c>
      <c r="J111" s="343"/>
    </row>
    <row r="112" spans="1:10" ht="13.5" customHeight="1">
      <c r="A112" s="327" t="s">
        <v>164</v>
      </c>
      <c r="B112" s="298">
        <v>7</v>
      </c>
      <c r="C112" s="298">
        <v>17</v>
      </c>
      <c r="D112" s="298">
        <v>2</v>
      </c>
      <c r="E112" s="298">
        <v>13</v>
      </c>
      <c r="F112" s="298" t="s">
        <v>500</v>
      </c>
      <c r="G112" s="335" t="s">
        <v>165</v>
      </c>
      <c r="J112" s="343"/>
    </row>
    <row r="113" spans="1:10" ht="13.5" customHeight="1">
      <c r="A113" s="521" t="s">
        <v>166</v>
      </c>
      <c r="B113" s="578" t="s">
        <v>446</v>
      </c>
      <c r="C113" s="299">
        <v>16</v>
      </c>
      <c r="D113" s="578" t="s">
        <v>446</v>
      </c>
      <c r="E113" s="578" t="s">
        <v>446</v>
      </c>
      <c r="F113" s="299">
        <v>218</v>
      </c>
      <c r="G113" s="384" t="s">
        <v>167</v>
      </c>
      <c r="J113" s="343"/>
    </row>
    <row r="114" spans="1:10" ht="13.5" customHeight="1">
      <c r="A114" s="521" t="s">
        <v>168</v>
      </c>
      <c r="B114" s="578" t="s">
        <v>446</v>
      </c>
      <c r="C114" s="578" t="s">
        <v>446</v>
      </c>
      <c r="D114" s="580">
        <v>1</v>
      </c>
      <c r="E114" s="299">
        <v>2</v>
      </c>
      <c r="F114" s="299">
        <v>124</v>
      </c>
      <c r="G114" s="384" t="s">
        <v>169</v>
      </c>
      <c r="J114" s="343"/>
    </row>
    <row r="115" spans="1:10" ht="13.5" customHeight="1">
      <c r="A115" s="521" t="s">
        <v>170</v>
      </c>
      <c r="B115" s="299">
        <v>7</v>
      </c>
      <c r="C115" s="299">
        <v>1</v>
      </c>
      <c r="D115" s="580">
        <v>1</v>
      </c>
      <c r="E115" s="299">
        <v>11</v>
      </c>
      <c r="F115" s="299">
        <v>542</v>
      </c>
      <c r="G115" s="384" t="s">
        <v>171</v>
      </c>
      <c r="J115" s="343"/>
    </row>
    <row r="116" spans="1:10" ht="13.5" customHeight="1">
      <c r="A116" s="521" t="s">
        <v>172</v>
      </c>
      <c r="B116" s="578" t="s">
        <v>446</v>
      </c>
      <c r="C116" s="578" t="s">
        <v>446</v>
      </c>
      <c r="D116" s="578" t="s">
        <v>446</v>
      </c>
      <c r="E116" s="578" t="s">
        <v>446</v>
      </c>
      <c r="F116" s="299">
        <v>262</v>
      </c>
      <c r="G116" s="384" t="s">
        <v>173</v>
      </c>
      <c r="J116" s="343"/>
    </row>
    <row r="117" spans="1:10" ht="13.5" customHeight="1">
      <c r="A117" s="319" t="s">
        <v>174</v>
      </c>
      <c r="B117" s="585" t="s">
        <v>446</v>
      </c>
      <c r="C117" s="585" t="s">
        <v>446</v>
      </c>
      <c r="D117" s="585" t="s">
        <v>446</v>
      </c>
      <c r="E117" s="298">
        <v>15</v>
      </c>
      <c r="F117" s="298">
        <v>484</v>
      </c>
      <c r="G117" s="335" t="s">
        <v>175</v>
      </c>
      <c r="J117" s="343"/>
    </row>
    <row r="118" spans="1:10" ht="13.5" customHeight="1">
      <c r="A118" s="301" t="s">
        <v>178</v>
      </c>
      <c r="B118" s="578" t="s">
        <v>446</v>
      </c>
      <c r="C118" s="578" t="s">
        <v>446</v>
      </c>
      <c r="D118" s="578" t="s">
        <v>446</v>
      </c>
      <c r="E118" s="299">
        <v>15</v>
      </c>
      <c r="F118" s="299">
        <v>484</v>
      </c>
      <c r="G118" s="384" t="s">
        <v>501</v>
      </c>
      <c r="J118" s="343"/>
    </row>
    <row r="119" spans="1:10" ht="13.5" customHeight="1">
      <c r="A119" s="319" t="s">
        <v>351</v>
      </c>
      <c r="B119" s="298">
        <v>592</v>
      </c>
      <c r="C119" s="298" t="s">
        <v>502</v>
      </c>
      <c r="D119" s="298">
        <v>178</v>
      </c>
      <c r="E119" s="298" t="s">
        <v>503</v>
      </c>
      <c r="F119" s="298" t="s">
        <v>504</v>
      </c>
      <c r="G119" s="381" t="s">
        <v>181</v>
      </c>
      <c r="J119" s="343"/>
    </row>
    <row r="120" spans="1:10" ht="39.75" customHeight="1">
      <c r="A120" s="144"/>
      <c r="B120" s="298"/>
      <c r="C120" s="298"/>
      <c r="D120" s="298"/>
      <c r="E120" s="298"/>
      <c r="F120" s="298"/>
      <c r="G120" s="117"/>
      <c r="J120" s="343"/>
    </row>
    <row r="121" spans="1:10" ht="11.1" customHeight="1">
      <c r="A121" s="309" t="s">
        <v>505</v>
      </c>
      <c r="B121" s="300"/>
      <c r="C121" s="300"/>
      <c r="D121" s="300"/>
      <c r="E121" s="300"/>
      <c r="F121" s="300"/>
      <c r="G121" s="117"/>
      <c r="J121" s="343"/>
    </row>
    <row r="122" spans="1:10">
      <c r="A122" s="309" t="s">
        <v>506</v>
      </c>
      <c r="B122" s="300"/>
      <c r="C122" s="300"/>
      <c r="D122" s="300"/>
      <c r="E122" s="300"/>
      <c r="F122" s="300"/>
      <c r="G122" s="586" t="s">
        <v>507</v>
      </c>
      <c r="J122" s="343"/>
    </row>
    <row r="123" spans="1:10" ht="11.1" customHeight="1">
      <c r="A123" s="309" t="s">
        <v>345</v>
      </c>
      <c r="B123" s="310"/>
      <c r="C123" s="310"/>
      <c r="D123" s="310"/>
      <c r="E123" s="310"/>
      <c r="F123" s="140"/>
      <c r="G123" s="152" t="s">
        <v>346</v>
      </c>
      <c r="J123" s="343"/>
    </row>
    <row r="124" spans="1:10" ht="14.25">
      <c r="A124" s="587"/>
      <c r="B124" s="543"/>
      <c r="C124" s="543"/>
      <c r="D124" s="543"/>
      <c r="E124" s="543"/>
      <c r="F124" s="543"/>
      <c r="G124" s="588"/>
      <c r="J124" s="343"/>
    </row>
    <row r="125" spans="1:10" ht="14.25">
      <c r="A125" s="587"/>
      <c r="B125" s="543"/>
      <c r="C125" s="543"/>
      <c r="D125" s="543"/>
      <c r="E125" s="543"/>
      <c r="F125" s="543"/>
      <c r="G125" s="588"/>
      <c r="J125" s="343"/>
    </row>
    <row r="126" spans="1:10">
      <c r="J126" s="343"/>
    </row>
    <row r="127" spans="1:10">
      <c r="J127" s="343"/>
    </row>
    <row r="128" spans="1:10">
      <c r="J128" s="343"/>
    </row>
    <row r="129" spans="1:10" ht="14.25">
      <c r="A129" s="951"/>
      <c r="B129" s="951"/>
      <c r="C129" s="951"/>
      <c r="D129" s="951"/>
      <c r="E129" s="951"/>
      <c r="F129" s="951"/>
      <c r="G129" s="951"/>
      <c r="J129" s="343"/>
    </row>
    <row r="130" spans="1:10">
      <c r="A130" s="378"/>
      <c r="B130" s="353"/>
      <c r="C130" s="353"/>
      <c r="J130" s="343"/>
    </row>
    <row r="131" spans="1:10">
      <c r="A131" s="378"/>
      <c r="B131" s="353"/>
      <c r="C131" s="353"/>
      <c r="D131" s="353"/>
      <c r="J131" s="343"/>
    </row>
    <row r="132" spans="1:10">
      <c r="A132" s="378"/>
      <c r="B132" s="353"/>
      <c r="C132" s="353"/>
      <c r="D132" s="353"/>
      <c r="J132" s="343"/>
    </row>
    <row r="133" spans="1:10">
      <c r="A133" s="378"/>
      <c r="B133" s="353"/>
      <c r="C133" s="353"/>
      <c r="D133" s="353"/>
      <c r="E133" s="353"/>
      <c r="F133" s="353"/>
      <c r="G133" s="353"/>
      <c r="J133" s="343"/>
    </row>
    <row r="134" spans="1:10">
      <c r="A134" s="378"/>
      <c r="B134" s="353"/>
      <c r="C134" s="353"/>
      <c r="D134" s="353"/>
      <c r="E134" s="353"/>
      <c r="F134" s="353"/>
      <c r="G134" s="353"/>
      <c r="J134" s="343"/>
    </row>
    <row r="135" spans="1:10">
      <c r="A135" s="378"/>
      <c r="B135" s="353"/>
      <c r="C135" s="353"/>
      <c r="D135" s="353"/>
      <c r="E135" s="353"/>
      <c r="F135" s="353"/>
      <c r="G135" s="353"/>
      <c r="J135" s="343"/>
    </row>
    <row r="136" spans="1:10">
      <c r="A136" s="378"/>
      <c r="B136" s="353"/>
      <c r="C136" s="353"/>
      <c r="D136" s="353"/>
      <c r="E136" s="353"/>
      <c r="F136" s="353"/>
      <c r="G136" s="353"/>
      <c r="J136" s="343"/>
    </row>
    <row r="137" spans="1:10">
      <c r="A137" s="378"/>
      <c r="B137" s="353"/>
      <c r="C137" s="353"/>
      <c r="D137" s="353"/>
      <c r="E137" s="353"/>
      <c r="F137" s="353"/>
      <c r="G137" s="353"/>
      <c r="J137" s="343"/>
    </row>
    <row r="138" spans="1:10">
      <c r="A138" s="378"/>
      <c r="B138" s="353"/>
      <c r="C138" s="353"/>
      <c r="D138" s="353"/>
      <c r="E138" s="353"/>
      <c r="F138" s="353"/>
      <c r="G138" s="353"/>
      <c r="J138" s="343"/>
    </row>
    <row r="139" spans="1:10">
      <c r="A139" s="378"/>
      <c r="B139" s="353"/>
      <c r="C139" s="353"/>
      <c r="D139" s="353"/>
      <c r="E139" s="353"/>
      <c r="F139" s="353"/>
      <c r="G139" s="353"/>
      <c r="J139" s="343"/>
    </row>
    <row r="140" spans="1:10">
      <c r="A140" s="378"/>
      <c r="B140" s="353"/>
      <c r="C140" s="353"/>
      <c r="D140" s="353"/>
      <c r="E140" s="353"/>
      <c r="F140" s="353"/>
      <c r="G140" s="353"/>
      <c r="J140" s="343"/>
    </row>
    <row r="141" spans="1:10">
      <c r="A141" s="378"/>
      <c r="B141" s="353"/>
      <c r="C141" s="353"/>
      <c r="D141" s="353"/>
      <c r="E141" s="353"/>
      <c r="F141" s="353"/>
      <c r="G141" s="353"/>
      <c r="J141" s="343"/>
    </row>
    <row r="142" spans="1:10">
      <c r="A142" s="378"/>
      <c r="B142" s="353"/>
      <c r="C142" s="353"/>
      <c r="D142" s="353"/>
      <c r="E142" s="353"/>
      <c r="F142" s="353"/>
      <c r="G142" s="353"/>
      <c r="J142" s="343"/>
    </row>
    <row r="143" spans="1:10">
      <c r="A143" s="378"/>
      <c r="B143" s="353"/>
      <c r="C143" s="353"/>
      <c r="D143" s="353"/>
      <c r="E143" s="353"/>
      <c r="F143" s="353"/>
      <c r="G143" s="353"/>
    </row>
    <row r="144" spans="1:10">
      <c r="A144" s="378"/>
      <c r="B144" s="353"/>
      <c r="C144" s="353"/>
      <c r="D144" s="353"/>
      <c r="E144" s="353"/>
      <c r="F144" s="353"/>
      <c r="G144" s="353"/>
    </row>
    <row r="145" spans="1:72">
      <c r="A145" s="378"/>
      <c r="B145" s="353"/>
      <c r="C145" s="353"/>
      <c r="D145" s="353"/>
      <c r="E145" s="353"/>
      <c r="F145" s="353"/>
      <c r="G145" s="353"/>
      <c r="J145" s="560"/>
    </row>
    <row r="146" spans="1:72">
      <c r="A146" s="353"/>
      <c r="B146" s="353"/>
      <c r="C146" s="353"/>
      <c r="D146" s="353"/>
      <c r="E146" s="353"/>
      <c r="F146" s="353"/>
      <c r="G146" s="353"/>
      <c r="I146" s="353"/>
      <c r="J146" s="560"/>
      <c r="K146" s="353"/>
      <c r="L146" s="353"/>
      <c r="M146" s="353"/>
      <c r="N146" s="353"/>
      <c r="O146" s="353"/>
      <c r="P146" s="353"/>
      <c r="Q146" s="353"/>
      <c r="R146" s="353"/>
      <c r="S146" s="353"/>
      <c r="T146" s="353"/>
      <c r="U146" s="353"/>
      <c r="V146" s="353"/>
      <c r="W146" s="353"/>
      <c r="X146" s="353"/>
      <c r="Y146" s="353"/>
      <c r="Z146" s="353"/>
      <c r="AA146" s="353"/>
      <c r="AB146" s="353"/>
      <c r="AC146" s="353"/>
      <c r="AD146" s="353"/>
      <c r="AE146" s="353"/>
      <c r="AF146" s="353"/>
      <c r="AG146" s="353"/>
      <c r="AH146" s="353"/>
      <c r="AI146" s="353"/>
      <c r="AJ146" s="353"/>
      <c r="AK146" s="353"/>
      <c r="AL146" s="353"/>
      <c r="AM146" s="353"/>
      <c r="AN146" s="353"/>
      <c r="AO146" s="353"/>
      <c r="AP146" s="353"/>
      <c r="AQ146" s="353"/>
      <c r="AR146" s="353"/>
      <c r="AS146" s="353"/>
      <c r="AT146" s="353"/>
      <c r="AU146" s="353"/>
      <c r="AV146" s="353"/>
      <c r="AW146" s="353"/>
      <c r="AX146" s="353"/>
      <c r="AY146" s="353"/>
      <c r="AZ146" s="353"/>
      <c r="BA146" s="353"/>
      <c r="BB146" s="353"/>
      <c r="BC146" s="353"/>
      <c r="BD146" s="353"/>
      <c r="BE146" s="353"/>
      <c r="BF146" s="353"/>
      <c r="BG146" s="353"/>
      <c r="BH146" s="353"/>
      <c r="BI146" s="353"/>
      <c r="BJ146" s="353"/>
      <c r="BK146" s="353"/>
      <c r="BL146" s="353"/>
      <c r="BM146" s="353"/>
      <c r="BN146" s="353"/>
      <c r="BO146" s="353"/>
      <c r="BP146" s="353"/>
      <c r="BQ146" s="353"/>
      <c r="BR146" s="353"/>
      <c r="BS146" s="353"/>
      <c r="BT146" s="353"/>
    </row>
    <row r="147" spans="1:72">
      <c r="A147" s="353"/>
      <c r="B147" s="353"/>
      <c r="C147" s="353"/>
      <c r="D147" s="353"/>
      <c r="E147" s="353"/>
      <c r="F147" s="353"/>
      <c r="G147" s="353"/>
      <c r="H147" s="353"/>
      <c r="I147" s="353"/>
      <c r="J147" s="560"/>
      <c r="K147" s="353"/>
      <c r="L147" s="353"/>
      <c r="M147" s="353"/>
      <c r="N147" s="353"/>
      <c r="O147" s="353"/>
      <c r="P147" s="353"/>
      <c r="Q147" s="353"/>
      <c r="R147" s="353"/>
      <c r="S147" s="353"/>
      <c r="T147" s="353"/>
      <c r="U147" s="353"/>
      <c r="V147" s="353"/>
      <c r="W147" s="353"/>
      <c r="X147" s="353"/>
      <c r="Y147" s="353"/>
      <c r="Z147" s="353"/>
      <c r="AA147" s="353"/>
      <c r="AB147" s="353"/>
      <c r="AC147" s="353"/>
      <c r="AD147" s="353"/>
      <c r="AE147" s="353"/>
      <c r="AF147" s="353"/>
      <c r="AG147" s="353"/>
      <c r="AH147" s="353"/>
      <c r="AI147" s="353"/>
      <c r="AJ147" s="353"/>
      <c r="AK147" s="353"/>
      <c r="AL147" s="353"/>
      <c r="AM147" s="353"/>
      <c r="AN147" s="353"/>
      <c r="AO147" s="353"/>
      <c r="AP147" s="353"/>
      <c r="AQ147" s="353"/>
      <c r="AR147" s="353"/>
      <c r="AS147" s="353"/>
      <c r="AT147" s="353"/>
      <c r="AU147" s="353"/>
      <c r="AV147" s="353"/>
      <c r="AW147" s="353"/>
      <c r="AX147" s="353"/>
      <c r="AY147" s="353"/>
      <c r="AZ147" s="353"/>
      <c r="BA147" s="353"/>
      <c r="BB147" s="353"/>
      <c r="BC147" s="353"/>
      <c r="BD147" s="353"/>
      <c r="BE147" s="353"/>
      <c r="BF147" s="353"/>
      <c r="BG147" s="353"/>
      <c r="BH147" s="353"/>
      <c r="BI147" s="353"/>
      <c r="BJ147" s="353"/>
      <c r="BK147" s="353"/>
      <c r="BL147" s="353"/>
      <c r="BM147" s="353"/>
      <c r="BN147" s="353"/>
      <c r="BO147" s="353"/>
      <c r="BP147" s="353"/>
      <c r="BQ147" s="353"/>
      <c r="BR147" s="353"/>
      <c r="BS147" s="353"/>
      <c r="BT147" s="353"/>
    </row>
    <row r="148" spans="1:72">
      <c r="A148" s="353"/>
      <c r="B148" s="353"/>
      <c r="C148" s="353"/>
      <c r="D148" s="353"/>
      <c r="E148" s="353"/>
      <c r="F148" s="353"/>
      <c r="G148" s="353"/>
      <c r="H148" s="353"/>
      <c r="I148" s="353"/>
      <c r="J148" s="560"/>
      <c r="K148" s="353"/>
      <c r="L148" s="353"/>
      <c r="M148" s="353"/>
      <c r="N148" s="353"/>
      <c r="O148" s="353"/>
      <c r="P148" s="353"/>
      <c r="Q148" s="353"/>
      <c r="R148" s="353"/>
      <c r="S148" s="353"/>
      <c r="T148" s="353"/>
      <c r="U148" s="353"/>
      <c r="V148" s="353"/>
      <c r="W148" s="353"/>
      <c r="X148" s="353"/>
      <c r="Y148" s="353"/>
      <c r="Z148" s="353"/>
      <c r="AA148" s="353"/>
      <c r="AB148" s="353"/>
      <c r="AC148" s="353"/>
      <c r="AD148" s="353"/>
      <c r="AE148" s="353"/>
      <c r="AF148" s="353"/>
      <c r="AG148" s="353"/>
      <c r="AH148" s="353"/>
      <c r="AI148" s="353"/>
      <c r="AJ148" s="353"/>
      <c r="AK148" s="353"/>
      <c r="AL148" s="353"/>
      <c r="AM148" s="353"/>
      <c r="AN148" s="353"/>
      <c r="AO148" s="353"/>
      <c r="AP148" s="353"/>
      <c r="AQ148" s="353"/>
      <c r="AR148" s="353"/>
      <c r="AS148" s="353"/>
      <c r="AT148" s="353"/>
      <c r="AU148" s="353"/>
      <c r="AV148" s="353"/>
      <c r="AW148" s="353"/>
      <c r="AX148" s="353"/>
      <c r="AY148" s="353"/>
      <c r="AZ148" s="353"/>
      <c r="BA148" s="353"/>
      <c r="BB148" s="353"/>
      <c r="BC148" s="353"/>
      <c r="BD148" s="353"/>
      <c r="BE148" s="353"/>
      <c r="BF148" s="353"/>
      <c r="BG148" s="353"/>
      <c r="BH148" s="353"/>
      <c r="BI148" s="353"/>
      <c r="BJ148" s="353"/>
      <c r="BK148" s="353"/>
      <c r="BL148" s="353"/>
      <c r="BM148" s="353"/>
      <c r="BN148" s="353"/>
      <c r="BO148" s="353"/>
      <c r="BP148" s="353"/>
      <c r="BQ148" s="353"/>
      <c r="BR148" s="353"/>
      <c r="BS148" s="353"/>
      <c r="BT148" s="353"/>
    </row>
    <row r="149" spans="1:72">
      <c r="A149" s="353"/>
      <c r="B149" s="353"/>
      <c r="C149" s="353"/>
      <c r="D149" s="353"/>
      <c r="E149" s="353"/>
      <c r="F149" s="353"/>
      <c r="G149" s="353"/>
      <c r="H149" s="353"/>
      <c r="I149" s="353"/>
      <c r="J149" s="560"/>
      <c r="K149" s="353"/>
      <c r="L149" s="353"/>
      <c r="M149" s="353"/>
      <c r="N149" s="353"/>
      <c r="O149" s="353"/>
      <c r="P149" s="353"/>
      <c r="Q149" s="353"/>
      <c r="R149" s="353"/>
      <c r="S149" s="353"/>
      <c r="T149" s="353"/>
      <c r="U149" s="353"/>
      <c r="V149" s="353"/>
      <c r="W149" s="353"/>
      <c r="X149" s="353"/>
      <c r="Y149" s="353"/>
      <c r="Z149" s="353"/>
      <c r="AA149" s="353"/>
      <c r="AB149" s="353"/>
      <c r="AC149" s="353"/>
      <c r="AD149" s="353"/>
      <c r="AE149" s="353"/>
      <c r="AF149" s="353"/>
      <c r="AG149" s="353"/>
      <c r="AH149" s="353"/>
      <c r="AI149" s="353"/>
      <c r="AJ149" s="353"/>
      <c r="AK149" s="353"/>
      <c r="AL149" s="353"/>
      <c r="AM149" s="353"/>
      <c r="AN149" s="353"/>
      <c r="AO149" s="353"/>
      <c r="AP149" s="353"/>
      <c r="AQ149" s="353"/>
      <c r="AR149" s="353"/>
      <c r="AS149" s="353"/>
      <c r="AT149" s="353"/>
      <c r="AU149" s="353"/>
      <c r="AV149" s="353"/>
      <c r="AW149" s="353"/>
      <c r="AX149" s="353"/>
      <c r="AY149" s="353"/>
      <c r="AZ149" s="353"/>
      <c r="BA149" s="353"/>
      <c r="BB149" s="353"/>
      <c r="BC149" s="353"/>
      <c r="BD149" s="353"/>
      <c r="BE149" s="353"/>
      <c r="BF149" s="353"/>
      <c r="BG149" s="353"/>
      <c r="BH149" s="353"/>
      <c r="BI149" s="353"/>
      <c r="BJ149" s="353"/>
      <c r="BK149" s="353"/>
      <c r="BL149" s="353"/>
      <c r="BM149" s="353"/>
      <c r="BN149" s="353"/>
      <c r="BO149" s="353"/>
      <c r="BP149" s="353"/>
      <c r="BQ149" s="353"/>
      <c r="BR149" s="353"/>
      <c r="BS149" s="353"/>
      <c r="BT149" s="353"/>
    </row>
    <row r="150" spans="1:72">
      <c r="A150" s="353"/>
      <c r="B150" s="353"/>
      <c r="C150" s="353"/>
      <c r="D150" s="353"/>
      <c r="E150" s="353"/>
      <c r="F150" s="353"/>
      <c r="G150" s="353"/>
      <c r="H150" s="353"/>
      <c r="I150" s="353"/>
      <c r="J150" s="560"/>
      <c r="K150" s="353"/>
      <c r="L150" s="353"/>
      <c r="M150" s="353"/>
      <c r="N150" s="353"/>
      <c r="O150" s="353"/>
      <c r="P150" s="353"/>
      <c r="Q150" s="353"/>
      <c r="R150" s="353"/>
      <c r="S150" s="353"/>
      <c r="T150" s="353"/>
      <c r="U150" s="353"/>
      <c r="V150" s="353"/>
      <c r="W150" s="353"/>
      <c r="X150" s="353"/>
      <c r="Y150" s="353"/>
      <c r="Z150" s="353"/>
      <c r="AA150" s="353"/>
      <c r="AB150" s="353"/>
      <c r="AC150" s="353"/>
      <c r="AD150" s="353"/>
      <c r="AE150" s="353"/>
      <c r="AF150" s="353"/>
      <c r="AG150" s="353"/>
      <c r="AH150" s="353"/>
      <c r="AI150" s="353"/>
      <c r="AJ150" s="353"/>
      <c r="AK150" s="353"/>
      <c r="AL150" s="353"/>
      <c r="AM150" s="353"/>
      <c r="AN150" s="353"/>
      <c r="AO150" s="353"/>
      <c r="AP150" s="353"/>
      <c r="AQ150" s="353"/>
      <c r="AR150" s="353"/>
      <c r="AS150" s="353"/>
      <c r="AT150" s="353"/>
      <c r="AU150" s="353"/>
      <c r="AV150" s="353"/>
      <c r="AW150" s="353"/>
      <c r="AX150" s="353"/>
      <c r="AY150" s="353"/>
      <c r="AZ150" s="353"/>
      <c r="BA150" s="353"/>
      <c r="BB150" s="353"/>
      <c r="BC150" s="353"/>
      <c r="BD150" s="353"/>
      <c r="BE150" s="353"/>
      <c r="BF150" s="353"/>
      <c r="BG150" s="353"/>
      <c r="BH150" s="353"/>
      <c r="BI150" s="353"/>
      <c r="BJ150" s="353"/>
      <c r="BK150" s="353"/>
      <c r="BL150" s="353"/>
      <c r="BM150" s="353"/>
      <c r="BN150" s="353"/>
      <c r="BO150" s="353"/>
      <c r="BP150" s="353"/>
      <c r="BQ150" s="353"/>
      <c r="BR150" s="353"/>
      <c r="BS150" s="353"/>
      <c r="BT150" s="353"/>
    </row>
    <row r="151" spans="1:72">
      <c r="A151" s="353"/>
      <c r="B151" s="353"/>
      <c r="C151" s="353"/>
      <c r="D151" s="353"/>
      <c r="E151" s="353"/>
      <c r="F151" s="353"/>
      <c r="G151" s="353"/>
      <c r="H151" s="353"/>
      <c r="I151" s="353"/>
      <c r="J151" s="560"/>
      <c r="K151" s="353"/>
      <c r="L151" s="353"/>
      <c r="M151" s="353"/>
      <c r="N151" s="353"/>
      <c r="O151" s="353"/>
      <c r="P151" s="353"/>
      <c r="Q151" s="353"/>
      <c r="R151" s="353"/>
      <c r="S151" s="353"/>
      <c r="T151" s="353"/>
      <c r="U151" s="353"/>
      <c r="V151" s="353"/>
      <c r="W151" s="353"/>
      <c r="X151" s="353"/>
      <c r="Y151" s="353"/>
      <c r="Z151" s="353"/>
      <c r="AA151" s="353"/>
      <c r="AB151" s="353"/>
      <c r="AC151" s="353"/>
      <c r="AD151" s="353"/>
      <c r="AE151" s="353"/>
      <c r="AF151" s="353"/>
      <c r="AG151" s="353"/>
      <c r="AH151" s="353"/>
      <c r="AI151" s="353"/>
      <c r="AJ151" s="353"/>
      <c r="AK151" s="353"/>
      <c r="AL151" s="353"/>
      <c r="AM151" s="353"/>
      <c r="AN151" s="353"/>
      <c r="AO151" s="353"/>
      <c r="AP151" s="353"/>
      <c r="AQ151" s="353"/>
      <c r="AR151" s="353"/>
      <c r="AS151" s="353"/>
      <c r="AT151" s="353"/>
      <c r="AU151" s="353"/>
      <c r="AV151" s="353"/>
      <c r="AW151" s="353"/>
      <c r="AX151" s="353"/>
      <c r="AY151" s="353"/>
      <c r="AZ151" s="353"/>
      <c r="BA151" s="353"/>
      <c r="BB151" s="353"/>
      <c r="BC151" s="353"/>
      <c r="BD151" s="353"/>
      <c r="BE151" s="353"/>
      <c r="BF151" s="353"/>
      <c r="BG151" s="353"/>
      <c r="BH151" s="353"/>
      <c r="BI151" s="353"/>
      <c r="BJ151" s="353"/>
      <c r="BK151" s="353"/>
      <c r="BL151" s="353"/>
      <c r="BM151" s="353"/>
      <c r="BN151" s="353"/>
      <c r="BO151" s="353"/>
      <c r="BP151" s="353"/>
      <c r="BQ151" s="353"/>
      <c r="BR151" s="353"/>
      <c r="BS151" s="353"/>
      <c r="BT151" s="353"/>
    </row>
    <row r="152" spans="1:72">
      <c r="A152" s="353"/>
      <c r="B152" s="353"/>
      <c r="C152" s="353"/>
      <c r="D152" s="353"/>
      <c r="E152" s="353"/>
      <c r="F152" s="353"/>
      <c r="G152" s="353"/>
      <c r="H152" s="353"/>
      <c r="I152" s="353"/>
      <c r="J152" s="560"/>
      <c r="K152" s="353"/>
      <c r="L152" s="353"/>
      <c r="M152" s="353"/>
      <c r="N152" s="353"/>
      <c r="O152" s="353"/>
      <c r="P152" s="353"/>
      <c r="Q152" s="353"/>
      <c r="R152" s="353"/>
      <c r="S152" s="353"/>
      <c r="T152" s="353"/>
      <c r="U152" s="353"/>
      <c r="V152" s="353"/>
      <c r="W152" s="353"/>
      <c r="X152" s="353"/>
      <c r="Y152" s="353"/>
      <c r="Z152" s="353"/>
      <c r="AA152" s="353"/>
      <c r="AB152" s="353"/>
      <c r="AC152" s="353"/>
      <c r="AD152" s="353"/>
      <c r="AE152" s="353"/>
      <c r="AF152" s="353"/>
      <c r="AG152" s="353"/>
      <c r="AH152" s="353"/>
      <c r="AI152" s="353"/>
      <c r="AJ152" s="353"/>
      <c r="AK152" s="353"/>
      <c r="AL152" s="353"/>
      <c r="AM152" s="353"/>
      <c r="AN152" s="353"/>
      <c r="AO152" s="353"/>
      <c r="AP152" s="353"/>
      <c r="AQ152" s="353"/>
      <c r="AR152" s="353"/>
      <c r="AS152" s="353"/>
      <c r="AT152" s="353"/>
      <c r="AU152" s="353"/>
      <c r="AV152" s="353"/>
      <c r="AW152" s="353"/>
      <c r="AX152" s="353"/>
      <c r="AY152" s="353"/>
      <c r="AZ152" s="353"/>
      <c r="BA152" s="353"/>
      <c r="BB152" s="353"/>
      <c r="BC152" s="353"/>
      <c r="BD152" s="353"/>
      <c r="BE152" s="353"/>
      <c r="BF152" s="353"/>
      <c r="BG152" s="353"/>
      <c r="BH152" s="353"/>
      <c r="BI152" s="353"/>
      <c r="BJ152" s="353"/>
      <c r="BK152" s="353"/>
      <c r="BL152" s="353"/>
      <c r="BM152" s="353"/>
      <c r="BN152" s="353"/>
      <c r="BO152" s="353"/>
      <c r="BP152" s="353"/>
      <c r="BQ152" s="353"/>
      <c r="BR152" s="353"/>
      <c r="BS152" s="353"/>
      <c r="BT152" s="353"/>
    </row>
    <row r="153" spans="1:72">
      <c r="A153" s="353"/>
      <c r="B153" s="353"/>
      <c r="C153" s="353"/>
      <c r="D153" s="353"/>
      <c r="E153" s="353"/>
      <c r="F153" s="353"/>
      <c r="G153" s="353"/>
      <c r="H153" s="353"/>
      <c r="I153" s="353"/>
      <c r="J153" s="560"/>
      <c r="K153" s="353"/>
      <c r="L153" s="353"/>
      <c r="M153" s="353"/>
      <c r="N153" s="353"/>
      <c r="O153" s="353"/>
      <c r="P153" s="353"/>
      <c r="Q153" s="353"/>
      <c r="R153" s="353"/>
      <c r="S153" s="353"/>
      <c r="T153" s="353"/>
      <c r="U153" s="353"/>
      <c r="V153" s="353"/>
      <c r="W153" s="353"/>
      <c r="X153" s="353"/>
      <c r="Y153" s="353"/>
      <c r="Z153" s="353"/>
      <c r="AA153" s="353"/>
      <c r="AB153" s="353"/>
      <c r="AC153" s="353"/>
      <c r="AD153" s="353"/>
      <c r="AE153" s="353"/>
      <c r="AF153" s="353"/>
      <c r="AG153" s="353"/>
      <c r="AH153" s="353"/>
      <c r="AI153" s="353"/>
      <c r="AJ153" s="353"/>
      <c r="AK153" s="353"/>
      <c r="AL153" s="353"/>
      <c r="AM153" s="353"/>
      <c r="AN153" s="353"/>
      <c r="AO153" s="353"/>
      <c r="AP153" s="353"/>
      <c r="AQ153" s="353"/>
      <c r="AR153" s="353"/>
      <c r="AS153" s="353"/>
      <c r="AT153" s="353"/>
      <c r="AU153" s="353"/>
      <c r="AV153" s="353"/>
      <c r="AW153" s="353"/>
      <c r="AX153" s="353"/>
      <c r="AY153" s="353"/>
      <c r="AZ153" s="353"/>
      <c r="BA153" s="353"/>
      <c r="BB153" s="353"/>
      <c r="BC153" s="353"/>
      <c r="BD153" s="353"/>
      <c r="BE153" s="353"/>
      <c r="BF153" s="353"/>
      <c r="BG153" s="353"/>
      <c r="BH153" s="353"/>
      <c r="BI153" s="353"/>
      <c r="BJ153" s="353"/>
      <c r="BK153" s="353"/>
      <c r="BL153" s="353"/>
      <c r="BM153" s="353"/>
      <c r="BN153" s="353"/>
      <c r="BO153" s="353"/>
      <c r="BP153" s="353"/>
      <c r="BQ153" s="353"/>
      <c r="BR153" s="353"/>
      <c r="BS153" s="353"/>
      <c r="BT153" s="353"/>
    </row>
    <row r="154" spans="1:72">
      <c r="A154" s="353"/>
      <c r="B154" s="353"/>
      <c r="C154" s="353"/>
      <c r="D154" s="353"/>
      <c r="E154" s="353"/>
      <c r="F154" s="353"/>
      <c r="G154" s="353"/>
      <c r="H154" s="353"/>
      <c r="I154" s="353"/>
      <c r="J154" s="560"/>
      <c r="K154" s="353"/>
      <c r="L154" s="353"/>
      <c r="M154" s="353"/>
      <c r="N154" s="353"/>
      <c r="O154" s="353"/>
      <c r="P154" s="353"/>
      <c r="Q154" s="353"/>
      <c r="R154" s="353"/>
      <c r="S154" s="353"/>
      <c r="T154" s="353"/>
      <c r="U154" s="353"/>
      <c r="V154" s="353"/>
      <c r="W154" s="353"/>
      <c r="X154" s="353"/>
      <c r="Y154" s="353"/>
      <c r="Z154" s="353"/>
      <c r="AA154" s="353"/>
      <c r="AB154" s="353"/>
      <c r="AC154" s="353"/>
      <c r="AD154" s="353"/>
      <c r="AE154" s="353"/>
      <c r="AF154" s="353"/>
      <c r="AG154" s="353"/>
      <c r="AH154" s="353"/>
      <c r="AI154" s="353"/>
      <c r="AJ154" s="353"/>
      <c r="AK154" s="353"/>
      <c r="AL154" s="353"/>
      <c r="AM154" s="353"/>
      <c r="AN154" s="353"/>
      <c r="AO154" s="353"/>
      <c r="AP154" s="353"/>
      <c r="AQ154" s="353"/>
      <c r="AR154" s="353"/>
      <c r="AS154" s="353"/>
      <c r="AT154" s="353"/>
      <c r="AU154" s="353"/>
      <c r="AV154" s="353"/>
      <c r="AW154" s="353"/>
      <c r="AX154" s="353"/>
      <c r="AY154" s="353"/>
      <c r="AZ154" s="353"/>
      <c r="BA154" s="353"/>
      <c r="BB154" s="353"/>
      <c r="BC154" s="353"/>
      <c r="BD154" s="353"/>
      <c r="BE154" s="353"/>
      <c r="BF154" s="353"/>
      <c r="BG154" s="353"/>
      <c r="BH154" s="353"/>
      <c r="BI154" s="353"/>
      <c r="BJ154" s="353"/>
      <c r="BK154" s="353"/>
      <c r="BL154" s="353"/>
      <c r="BM154" s="353"/>
      <c r="BN154" s="353"/>
      <c r="BO154" s="353"/>
      <c r="BP154" s="353"/>
      <c r="BQ154" s="353"/>
      <c r="BR154" s="353"/>
      <c r="BS154" s="353"/>
      <c r="BT154" s="353"/>
    </row>
    <row r="155" spans="1:72">
      <c r="A155" s="353"/>
      <c r="B155" s="353"/>
      <c r="C155" s="353"/>
      <c r="D155" s="353"/>
      <c r="E155" s="353"/>
      <c r="F155" s="353"/>
      <c r="G155" s="353"/>
      <c r="H155" s="353"/>
      <c r="I155" s="353"/>
      <c r="J155" s="560"/>
      <c r="K155" s="353"/>
      <c r="L155" s="353"/>
      <c r="M155" s="353"/>
      <c r="N155" s="353"/>
      <c r="O155" s="353"/>
      <c r="P155" s="353"/>
      <c r="Q155" s="353"/>
      <c r="R155" s="353"/>
      <c r="S155" s="353"/>
      <c r="T155" s="353"/>
      <c r="U155" s="353"/>
      <c r="V155" s="353"/>
      <c r="W155" s="353"/>
      <c r="X155" s="353"/>
      <c r="Y155" s="353"/>
      <c r="Z155" s="353"/>
      <c r="AA155" s="353"/>
      <c r="AB155" s="353"/>
      <c r="AC155" s="353"/>
      <c r="AD155" s="353"/>
      <c r="AE155" s="353"/>
      <c r="AF155" s="353"/>
      <c r="AG155" s="353"/>
      <c r="AH155" s="353"/>
      <c r="AI155" s="353"/>
      <c r="AJ155" s="353"/>
      <c r="AK155" s="353"/>
      <c r="AL155" s="353"/>
      <c r="AM155" s="353"/>
      <c r="AN155" s="353"/>
      <c r="AO155" s="353"/>
      <c r="AP155" s="353"/>
      <c r="AQ155" s="353"/>
      <c r="AR155" s="353"/>
      <c r="AS155" s="353"/>
      <c r="AT155" s="353"/>
      <c r="AU155" s="353"/>
      <c r="AV155" s="353"/>
      <c r="AW155" s="353"/>
      <c r="AX155" s="353"/>
      <c r="AY155" s="353"/>
      <c r="AZ155" s="353"/>
      <c r="BA155" s="353"/>
      <c r="BB155" s="353"/>
      <c r="BC155" s="353"/>
      <c r="BD155" s="353"/>
      <c r="BE155" s="353"/>
      <c r="BF155" s="353"/>
      <c r="BG155" s="353"/>
      <c r="BH155" s="353"/>
      <c r="BI155" s="353"/>
      <c r="BJ155" s="353"/>
      <c r="BK155" s="353"/>
      <c r="BL155" s="353"/>
      <c r="BM155" s="353"/>
      <c r="BN155" s="353"/>
      <c r="BO155" s="353"/>
      <c r="BP155" s="353"/>
      <c r="BQ155" s="353"/>
      <c r="BR155" s="353"/>
      <c r="BS155" s="353"/>
      <c r="BT155" s="353"/>
    </row>
    <row r="156" spans="1:72">
      <c r="A156" s="353"/>
      <c r="B156" s="353"/>
      <c r="C156" s="353"/>
      <c r="D156" s="353"/>
      <c r="E156" s="353"/>
      <c r="F156" s="353"/>
      <c r="G156" s="353"/>
      <c r="H156" s="353"/>
      <c r="I156" s="353"/>
      <c r="J156" s="560"/>
      <c r="K156" s="353"/>
      <c r="L156" s="353"/>
      <c r="M156" s="353"/>
      <c r="N156" s="353"/>
      <c r="O156" s="353"/>
      <c r="P156" s="353"/>
      <c r="Q156" s="353"/>
      <c r="R156" s="353"/>
      <c r="S156" s="353"/>
      <c r="T156" s="353"/>
      <c r="U156" s="353"/>
      <c r="V156" s="353"/>
      <c r="W156" s="353"/>
      <c r="X156" s="353"/>
      <c r="Y156" s="353"/>
      <c r="Z156" s="353"/>
      <c r="AA156" s="353"/>
      <c r="AB156" s="353"/>
      <c r="AC156" s="353"/>
      <c r="AD156" s="353"/>
      <c r="AE156" s="353"/>
      <c r="AF156" s="353"/>
      <c r="AG156" s="353"/>
      <c r="AH156" s="353"/>
      <c r="AI156" s="353"/>
      <c r="AJ156" s="353"/>
      <c r="AK156" s="353"/>
      <c r="AL156" s="353"/>
      <c r="AM156" s="353"/>
      <c r="AN156" s="353"/>
      <c r="AO156" s="353"/>
      <c r="AP156" s="353"/>
      <c r="AQ156" s="353"/>
      <c r="AR156" s="353"/>
      <c r="AS156" s="353"/>
      <c r="AT156" s="353"/>
      <c r="AU156" s="353"/>
      <c r="AV156" s="353"/>
      <c r="AW156" s="353"/>
      <c r="AX156" s="353"/>
      <c r="AY156" s="353"/>
      <c r="AZ156" s="353"/>
      <c r="BA156" s="353"/>
      <c r="BB156" s="353"/>
      <c r="BC156" s="353"/>
      <c r="BD156" s="353"/>
      <c r="BE156" s="353"/>
      <c r="BF156" s="353"/>
      <c r="BG156" s="353"/>
      <c r="BH156" s="353"/>
      <c r="BI156" s="353"/>
      <c r="BJ156" s="353"/>
      <c r="BK156" s="353"/>
      <c r="BL156" s="353"/>
      <c r="BM156" s="353"/>
      <c r="BN156" s="353"/>
      <c r="BO156" s="353"/>
      <c r="BP156" s="353"/>
      <c r="BQ156" s="353"/>
      <c r="BR156" s="353"/>
      <c r="BS156" s="353"/>
      <c r="BT156" s="353"/>
    </row>
    <row r="157" spans="1:72">
      <c r="A157" s="353"/>
      <c r="B157" s="353"/>
      <c r="C157" s="353"/>
      <c r="D157" s="353"/>
      <c r="E157" s="353"/>
      <c r="F157" s="353"/>
      <c r="G157" s="353"/>
      <c r="H157" s="353"/>
      <c r="I157" s="353"/>
      <c r="J157" s="560"/>
      <c r="K157" s="353"/>
      <c r="L157" s="353"/>
      <c r="M157" s="353"/>
      <c r="N157" s="353"/>
      <c r="O157" s="353"/>
      <c r="P157" s="353"/>
      <c r="Q157" s="353"/>
      <c r="R157" s="353"/>
      <c r="S157" s="353"/>
      <c r="T157" s="353"/>
      <c r="U157" s="353"/>
      <c r="V157" s="353"/>
      <c r="W157" s="353"/>
      <c r="X157" s="353"/>
      <c r="Y157" s="353"/>
      <c r="Z157" s="353"/>
      <c r="AA157" s="353"/>
      <c r="AB157" s="353"/>
      <c r="AC157" s="353"/>
      <c r="AD157" s="353"/>
      <c r="AE157" s="353"/>
      <c r="AF157" s="353"/>
      <c r="AG157" s="353"/>
      <c r="AH157" s="353"/>
      <c r="AI157" s="353"/>
      <c r="AJ157" s="353"/>
      <c r="AK157" s="353"/>
      <c r="AL157" s="353"/>
      <c r="AM157" s="353"/>
      <c r="AN157" s="353"/>
      <c r="AO157" s="353"/>
      <c r="AP157" s="353"/>
      <c r="AQ157" s="353"/>
      <c r="AR157" s="353"/>
      <c r="AS157" s="353"/>
      <c r="AT157" s="353"/>
      <c r="AU157" s="353"/>
      <c r="AV157" s="353"/>
      <c r="AW157" s="353"/>
      <c r="AX157" s="353"/>
      <c r="AY157" s="353"/>
      <c r="AZ157" s="353"/>
      <c r="BA157" s="353"/>
      <c r="BB157" s="353"/>
      <c r="BC157" s="353"/>
      <c r="BD157" s="353"/>
      <c r="BE157" s="353"/>
      <c r="BF157" s="353"/>
      <c r="BG157" s="353"/>
      <c r="BH157" s="353"/>
      <c r="BI157" s="353"/>
      <c r="BJ157" s="353"/>
      <c r="BK157" s="353"/>
      <c r="BL157" s="353"/>
      <c r="BM157" s="353"/>
      <c r="BN157" s="353"/>
      <c r="BO157" s="353"/>
      <c r="BP157" s="353"/>
      <c r="BQ157" s="353"/>
      <c r="BR157" s="353"/>
      <c r="BS157" s="353"/>
      <c r="BT157" s="353"/>
    </row>
    <row r="158" spans="1:72">
      <c r="A158" s="353"/>
      <c r="B158" s="353"/>
      <c r="C158" s="353"/>
      <c r="D158" s="353"/>
      <c r="E158" s="353"/>
      <c r="F158" s="353"/>
      <c r="G158" s="353"/>
      <c r="H158" s="353"/>
      <c r="I158" s="353"/>
      <c r="J158" s="560"/>
      <c r="K158" s="353"/>
      <c r="L158" s="353"/>
      <c r="M158" s="353"/>
      <c r="N158" s="353"/>
      <c r="O158" s="353"/>
      <c r="P158" s="353"/>
      <c r="Q158" s="353"/>
      <c r="R158" s="353"/>
      <c r="S158" s="353"/>
      <c r="T158" s="353"/>
      <c r="U158" s="353"/>
      <c r="V158" s="353"/>
      <c r="W158" s="353"/>
      <c r="X158" s="353"/>
      <c r="Y158" s="353"/>
      <c r="Z158" s="353"/>
      <c r="AA158" s="353"/>
      <c r="AB158" s="353"/>
      <c r="AC158" s="353"/>
      <c r="AD158" s="353"/>
      <c r="AE158" s="353"/>
      <c r="AF158" s="353"/>
      <c r="AG158" s="353"/>
      <c r="AH158" s="353"/>
      <c r="AI158" s="353"/>
      <c r="AJ158" s="353"/>
      <c r="AK158" s="353"/>
      <c r="AL158" s="353"/>
      <c r="AM158" s="353"/>
      <c r="AN158" s="353"/>
      <c r="AO158" s="353"/>
      <c r="AP158" s="353"/>
      <c r="AQ158" s="353"/>
      <c r="AR158" s="353"/>
      <c r="AS158" s="353"/>
      <c r="AT158" s="353"/>
      <c r="AU158" s="353"/>
      <c r="AV158" s="353"/>
      <c r="AW158" s="353"/>
      <c r="AX158" s="353"/>
      <c r="AY158" s="353"/>
      <c r="AZ158" s="353"/>
      <c r="BA158" s="353"/>
      <c r="BB158" s="353"/>
      <c r="BC158" s="353"/>
      <c r="BD158" s="353"/>
      <c r="BE158" s="353"/>
      <c r="BF158" s="353"/>
      <c r="BG158" s="353"/>
      <c r="BH158" s="353"/>
      <c r="BI158" s="353"/>
      <c r="BJ158" s="353"/>
      <c r="BK158" s="353"/>
      <c r="BL158" s="353"/>
      <c r="BM158" s="353"/>
      <c r="BN158" s="353"/>
      <c r="BO158" s="353"/>
      <c r="BP158" s="353"/>
      <c r="BQ158" s="353"/>
      <c r="BR158" s="353"/>
      <c r="BS158" s="353"/>
      <c r="BT158" s="353"/>
    </row>
    <row r="159" spans="1:72">
      <c r="A159" s="353"/>
      <c r="B159" s="353"/>
      <c r="C159" s="353"/>
      <c r="D159" s="353"/>
      <c r="E159" s="353"/>
      <c r="F159" s="353"/>
      <c r="G159" s="353"/>
      <c r="H159" s="353"/>
      <c r="I159" s="353"/>
      <c r="J159" s="560"/>
      <c r="K159" s="353"/>
      <c r="L159" s="353"/>
      <c r="M159" s="353"/>
      <c r="N159" s="353"/>
      <c r="O159" s="353"/>
      <c r="P159" s="353"/>
      <c r="Q159" s="353"/>
      <c r="R159" s="353"/>
      <c r="S159" s="353"/>
      <c r="T159" s="353"/>
      <c r="U159" s="353"/>
      <c r="V159" s="353"/>
      <c r="W159" s="353"/>
      <c r="X159" s="353"/>
      <c r="Y159" s="353"/>
      <c r="Z159" s="353"/>
      <c r="AA159" s="353"/>
      <c r="AB159" s="353"/>
      <c r="AC159" s="353"/>
      <c r="AD159" s="353"/>
      <c r="AE159" s="353"/>
      <c r="AF159" s="353"/>
      <c r="AG159" s="353"/>
      <c r="AH159" s="353"/>
      <c r="AI159" s="353"/>
      <c r="AJ159" s="353"/>
      <c r="AK159" s="353"/>
      <c r="AL159" s="353"/>
      <c r="AM159" s="353"/>
      <c r="AN159" s="353"/>
      <c r="AO159" s="353"/>
      <c r="AP159" s="353"/>
      <c r="AQ159" s="353"/>
      <c r="AR159" s="353"/>
      <c r="AS159" s="353"/>
      <c r="AT159" s="353"/>
      <c r="AU159" s="353"/>
      <c r="AV159" s="353"/>
      <c r="AW159" s="353"/>
      <c r="AX159" s="353"/>
      <c r="AY159" s="353"/>
      <c r="AZ159" s="353"/>
      <c r="BA159" s="353"/>
      <c r="BB159" s="353"/>
      <c r="BC159" s="353"/>
      <c r="BD159" s="353"/>
      <c r="BE159" s="353"/>
      <c r="BF159" s="353"/>
      <c r="BG159" s="353"/>
      <c r="BH159" s="353"/>
      <c r="BI159" s="353"/>
      <c r="BJ159" s="353"/>
      <c r="BK159" s="353"/>
      <c r="BL159" s="353"/>
      <c r="BM159" s="353"/>
      <c r="BN159" s="353"/>
      <c r="BO159" s="353"/>
      <c r="BP159" s="353"/>
      <c r="BQ159" s="353"/>
      <c r="BR159" s="353"/>
      <c r="BS159" s="353"/>
      <c r="BT159" s="353"/>
    </row>
    <row r="160" spans="1:72">
      <c r="A160" s="353"/>
      <c r="B160" s="353"/>
      <c r="C160" s="353"/>
      <c r="D160" s="353"/>
      <c r="E160" s="353"/>
      <c r="F160" s="353"/>
      <c r="G160" s="353"/>
      <c r="H160" s="353"/>
      <c r="I160" s="353"/>
      <c r="J160" s="560"/>
      <c r="K160" s="353"/>
      <c r="L160" s="353"/>
      <c r="M160" s="353"/>
      <c r="N160" s="353"/>
      <c r="O160" s="353"/>
      <c r="P160" s="353"/>
      <c r="Q160" s="353"/>
      <c r="R160" s="353"/>
      <c r="S160" s="353"/>
      <c r="T160" s="353"/>
      <c r="U160" s="353"/>
      <c r="V160" s="353"/>
      <c r="W160" s="353"/>
      <c r="X160" s="353"/>
      <c r="Y160" s="353"/>
      <c r="Z160" s="353"/>
      <c r="AA160" s="353"/>
      <c r="AB160" s="353"/>
      <c r="AC160" s="353"/>
      <c r="AD160" s="353"/>
      <c r="AE160" s="353"/>
      <c r="AF160" s="353"/>
      <c r="AG160" s="353"/>
      <c r="AH160" s="353"/>
      <c r="AI160" s="353"/>
      <c r="AJ160" s="353"/>
      <c r="AK160" s="353"/>
      <c r="AL160" s="353"/>
      <c r="AM160" s="353"/>
      <c r="AN160" s="353"/>
      <c r="AO160" s="353"/>
      <c r="AP160" s="353"/>
      <c r="AQ160" s="353"/>
      <c r="AR160" s="353"/>
      <c r="AS160" s="353"/>
      <c r="AT160" s="353"/>
      <c r="AU160" s="353"/>
      <c r="AV160" s="353"/>
      <c r="AW160" s="353"/>
      <c r="AX160" s="353"/>
      <c r="AY160" s="353"/>
      <c r="AZ160" s="353"/>
      <c r="BA160" s="353"/>
      <c r="BB160" s="353"/>
      <c r="BC160" s="353"/>
      <c r="BD160" s="353"/>
      <c r="BE160" s="353"/>
      <c r="BF160" s="353"/>
      <c r="BG160" s="353"/>
      <c r="BH160" s="353"/>
      <c r="BI160" s="353"/>
      <c r="BJ160" s="353"/>
      <c r="BK160" s="353"/>
      <c r="BL160" s="353"/>
      <c r="BM160" s="353"/>
      <c r="BN160" s="353"/>
      <c r="BO160" s="353"/>
      <c r="BP160" s="353"/>
      <c r="BQ160" s="353"/>
      <c r="BR160" s="353"/>
      <c r="BS160" s="353"/>
      <c r="BT160" s="353"/>
    </row>
    <row r="161" spans="1:72">
      <c r="A161" s="353"/>
      <c r="B161" s="353"/>
      <c r="C161" s="353"/>
      <c r="D161" s="353"/>
      <c r="E161" s="353"/>
      <c r="F161" s="353"/>
      <c r="G161" s="353"/>
      <c r="H161" s="353"/>
      <c r="I161" s="353"/>
      <c r="J161" s="560"/>
      <c r="K161" s="353"/>
      <c r="L161" s="353"/>
      <c r="M161" s="353"/>
      <c r="N161" s="353"/>
      <c r="O161" s="353"/>
      <c r="P161" s="353"/>
      <c r="Q161" s="353"/>
      <c r="R161" s="353"/>
      <c r="S161" s="353"/>
      <c r="T161" s="353"/>
      <c r="U161" s="353"/>
      <c r="V161" s="353"/>
      <c r="W161" s="353"/>
      <c r="X161" s="353"/>
      <c r="Y161" s="353"/>
      <c r="Z161" s="353"/>
      <c r="AA161" s="353"/>
      <c r="AB161" s="353"/>
      <c r="AC161" s="353"/>
      <c r="AD161" s="353"/>
      <c r="AE161" s="353"/>
      <c r="AF161" s="353"/>
      <c r="AG161" s="353"/>
      <c r="AH161" s="353"/>
      <c r="AI161" s="353"/>
      <c r="AJ161" s="353"/>
      <c r="AK161" s="353"/>
      <c r="AL161" s="353"/>
      <c r="AM161" s="353"/>
      <c r="AN161" s="353"/>
      <c r="AO161" s="353"/>
      <c r="AP161" s="353"/>
      <c r="AQ161" s="353"/>
      <c r="AR161" s="353"/>
      <c r="AS161" s="353"/>
      <c r="AT161" s="353"/>
      <c r="AU161" s="353"/>
      <c r="AV161" s="353"/>
      <c r="AW161" s="353"/>
      <c r="AX161" s="353"/>
      <c r="AY161" s="353"/>
      <c r="AZ161" s="353"/>
      <c r="BA161" s="353"/>
      <c r="BB161" s="353"/>
      <c r="BC161" s="353"/>
      <c r="BD161" s="353"/>
      <c r="BE161" s="353"/>
      <c r="BF161" s="353"/>
      <c r="BG161" s="353"/>
      <c r="BH161" s="353"/>
      <c r="BI161" s="353"/>
      <c r="BJ161" s="353"/>
      <c r="BK161" s="353"/>
      <c r="BL161" s="353"/>
      <c r="BM161" s="353"/>
      <c r="BN161" s="353"/>
      <c r="BO161" s="353"/>
      <c r="BP161" s="353"/>
      <c r="BQ161" s="353"/>
      <c r="BR161" s="353"/>
      <c r="BS161" s="353"/>
      <c r="BT161" s="353"/>
    </row>
    <row r="162" spans="1:72">
      <c r="A162" s="353"/>
      <c r="B162" s="353"/>
      <c r="C162" s="353"/>
      <c r="D162" s="353"/>
      <c r="E162" s="353"/>
      <c r="F162" s="353"/>
      <c r="G162" s="353"/>
      <c r="H162" s="353"/>
      <c r="I162" s="353"/>
      <c r="J162" s="560"/>
      <c r="K162" s="353"/>
      <c r="L162" s="353"/>
      <c r="M162" s="353"/>
      <c r="N162" s="353"/>
      <c r="O162" s="353"/>
      <c r="P162" s="353"/>
      <c r="Q162" s="353"/>
      <c r="R162" s="353"/>
      <c r="S162" s="353"/>
      <c r="T162" s="353"/>
      <c r="U162" s="353"/>
      <c r="V162" s="353"/>
      <c r="W162" s="353"/>
      <c r="X162" s="353"/>
      <c r="Y162" s="353"/>
      <c r="Z162" s="353"/>
      <c r="AA162" s="353"/>
      <c r="AB162" s="353"/>
      <c r="AC162" s="353"/>
      <c r="AD162" s="353"/>
      <c r="AE162" s="353"/>
      <c r="AF162" s="353"/>
      <c r="AG162" s="353"/>
      <c r="AH162" s="353"/>
      <c r="AI162" s="353"/>
      <c r="AJ162" s="353"/>
      <c r="AK162" s="353"/>
      <c r="AL162" s="353"/>
      <c r="AM162" s="353"/>
      <c r="AN162" s="353"/>
      <c r="AO162" s="353"/>
      <c r="AP162" s="353"/>
      <c r="AQ162" s="353"/>
      <c r="AR162" s="353"/>
      <c r="AS162" s="353"/>
      <c r="AT162" s="353"/>
      <c r="AU162" s="353"/>
      <c r="AV162" s="353"/>
      <c r="AW162" s="353"/>
      <c r="AX162" s="353"/>
      <c r="AY162" s="353"/>
      <c r="AZ162" s="353"/>
      <c r="BA162" s="353"/>
      <c r="BB162" s="353"/>
      <c r="BC162" s="353"/>
      <c r="BD162" s="353"/>
      <c r="BE162" s="353"/>
      <c r="BF162" s="353"/>
      <c r="BG162" s="353"/>
      <c r="BH162" s="353"/>
      <c r="BI162" s="353"/>
      <c r="BJ162" s="353"/>
      <c r="BK162" s="353"/>
      <c r="BL162" s="353"/>
      <c r="BM162" s="353"/>
      <c r="BN162" s="353"/>
      <c r="BO162" s="353"/>
      <c r="BP162" s="353"/>
      <c r="BQ162" s="353"/>
      <c r="BR162" s="353"/>
      <c r="BS162" s="353"/>
      <c r="BT162" s="353"/>
    </row>
    <row r="163" spans="1:72">
      <c r="A163" s="353"/>
      <c r="B163" s="353"/>
      <c r="C163" s="353"/>
      <c r="D163" s="353"/>
      <c r="E163" s="353"/>
      <c r="F163" s="353"/>
      <c r="G163" s="353"/>
      <c r="H163" s="353"/>
      <c r="I163" s="353"/>
      <c r="J163" s="560"/>
      <c r="K163" s="353"/>
      <c r="L163" s="353"/>
      <c r="M163" s="353"/>
      <c r="N163" s="353"/>
      <c r="O163" s="353"/>
      <c r="P163" s="353"/>
      <c r="Q163" s="353"/>
      <c r="R163" s="353"/>
      <c r="S163" s="353"/>
      <c r="T163" s="353"/>
      <c r="U163" s="353"/>
      <c r="V163" s="353"/>
      <c r="W163" s="353"/>
      <c r="X163" s="353"/>
      <c r="Y163" s="353"/>
      <c r="Z163" s="353"/>
      <c r="AA163" s="353"/>
      <c r="AB163" s="353"/>
      <c r="AC163" s="353"/>
      <c r="AD163" s="353"/>
      <c r="AE163" s="353"/>
      <c r="AF163" s="353"/>
      <c r="AG163" s="353"/>
      <c r="AH163" s="353"/>
      <c r="AI163" s="353"/>
      <c r="AJ163" s="353"/>
      <c r="AK163" s="353"/>
      <c r="AL163" s="353"/>
      <c r="AM163" s="353"/>
      <c r="AN163" s="353"/>
      <c r="AO163" s="353"/>
      <c r="AP163" s="353"/>
      <c r="AQ163" s="353"/>
      <c r="AR163" s="353"/>
      <c r="AS163" s="353"/>
      <c r="AT163" s="353"/>
      <c r="AU163" s="353"/>
      <c r="AV163" s="353"/>
      <c r="AW163" s="353"/>
      <c r="AX163" s="353"/>
      <c r="AY163" s="353"/>
      <c r="AZ163" s="353"/>
      <c r="BA163" s="353"/>
      <c r="BB163" s="353"/>
      <c r="BC163" s="353"/>
      <c r="BD163" s="353"/>
      <c r="BE163" s="353"/>
      <c r="BF163" s="353"/>
      <c r="BG163" s="353"/>
      <c r="BH163" s="353"/>
      <c r="BI163" s="353"/>
      <c r="BJ163" s="353"/>
      <c r="BK163" s="353"/>
      <c r="BL163" s="353"/>
      <c r="BM163" s="353"/>
      <c r="BN163" s="353"/>
      <c r="BO163" s="353"/>
      <c r="BP163" s="353"/>
      <c r="BQ163" s="353"/>
      <c r="BR163" s="353"/>
      <c r="BS163" s="353"/>
      <c r="BT163" s="353"/>
    </row>
    <row r="164" spans="1:72">
      <c r="A164" s="353"/>
      <c r="B164" s="353"/>
      <c r="C164" s="353"/>
      <c r="D164" s="353"/>
      <c r="E164" s="353"/>
      <c r="F164" s="353"/>
      <c r="G164" s="353"/>
      <c r="H164" s="353"/>
      <c r="I164" s="353"/>
      <c r="J164" s="560"/>
      <c r="K164" s="353"/>
      <c r="L164" s="353"/>
      <c r="M164" s="353"/>
      <c r="N164" s="353"/>
      <c r="O164" s="353"/>
      <c r="P164" s="353"/>
      <c r="Q164" s="353"/>
      <c r="R164" s="353"/>
      <c r="S164" s="353"/>
      <c r="T164" s="353"/>
      <c r="U164" s="353"/>
      <c r="V164" s="353"/>
      <c r="W164" s="353"/>
      <c r="X164" s="353"/>
      <c r="Y164" s="353"/>
      <c r="Z164" s="353"/>
      <c r="AA164" s="353"/>
      <c r="AB164" s="353"/>
      <c r="AC164" s="353"/>
      <c r="AD164" s="353"/>
      <c r="AE164" s="353"/>
      <c r="AF164" s="353"/>
      <c r="AG164" s="353"/>
      <c r="AH164" s="353"/>
      <c r="AI164" s="353"/>
      <c r="AJ164" s="353"/>
      <c r="AK164" s="353"/>
      <c r="AL164" s="353"/>
      <c r="AM164" s="353"/>
      <c r="AN164" s="353"/>
      <c r="AO164" s="353"/>
      <c r="AP164" s="353"/>
      <c r="AQ164" s="353"/>
      <c r="AR164" s="353"/>
      <c r="AS164" s="353"/>
      <c r="AT164" s="353"/>
      <c r="AU164" s="353"/>
      <c r="AV164" s="353"/>
      <c r="AW164" s="353"/>
      <c r="AX164" s="353"/>
      <c r="AY164" s="353"/>
      <c r="AZ164" s="353"/>
      <c r="BA164" s="353"/>
      <c r="BB164" s="353"/>
      <c r="BC164" s="353"/>
      <c r="BD164" s="353"/>
      <c r="BE164" s="353"/>
      <c r="BF164" s="353"/>
      <c r="BG164" s="353"/>
      <c r="BH164" s="353"/>
      <c r="BI164" s="353"/>
      <c r="BJ164" s="353"/>
      <c r="BK164" s="353"/>
      <c r="BL164" s="353"/>
      <c r="BM164" s="353"/>
      <c r="BN164" s="353"/>
      <c r="BO164" s="353"/>
      <c r="BP164" s="353"/>
      <c r="BQ164" s="353"/>
      <c r="BR164" s="353"/>
      <c r="BS164" s="353"/>
      <c r="BT164" s="353"/>
    </row>
    <row r="165" spans="1:72">
      <c r="A165" s="353"/>
      <c r="B165" s="353"/>
      <c r="C165" s="353"/>
      <c r="D165" s="353"/>
      <c r="E165" s="353"/>
      <c r="F165" s="353"/>
      <c r="G165" s="353"/>
      <c r="H165" s="353"/>
      <c r="I165" s="353"/>
      <c r="J165" s="560"/>
      <c r="K165" s="353"/>
      <c r="L165" s="353"/>
      <c r="M165" s="353"/>
      <c r="N165" s="353"/>
      <c r="O165" s="353"/>
      <c r="P165" s="353"/>
      <c r="Q165" s="353"/>
      <c r="R165" s="353"/>
      <c r="S165" s="353"/>
      <c r="T165" s="353"/>
      <c r="U165" s="353"/>
      <c r="V165" s="353"/>
      <c r="W165" s="353"/>
      <c r="X165" s="353"/>
      <c r="Y165" s="353"/>
      <c r="Z165" s="353"/>
      <c r="AA165" s="353"/>
      <c r="AB165" s="353"/>
      <c r="AC165" s="353"/>
      <c r="AD165" s="353"/>
      <c r="AE165" s="353"/>
      <c r="AF165" s="353"/>
      <c r="AG165" s="353"/>
      <c r="AH165" s="353"/>
      <c r="AI165" s="353"/>
      <c r="AJ165" s="353"/>
      <c r="AK165" s="353"/>
      <c r="AL165" s="353"/>
      <c r="AM165" s="353"/>
      <c r="AN165" s="353"/>
      <c r="AO165" s="353"/>
      <c r="AP165" s="353"/>
      <c r="AQ165" s="353"/>
      <c r="AR165" s="353"/>
      <c r="AS165" s="353"/>
      <c r="AT165" s="353"/>
      <c r="AU165" s="353"/>
      <c r="AV165" s="353"/>
      <c r="AW165" s="353"/>
      <c r="AX165" s="353"/>
      <c r="AY165" s="353"/>
      <c r="AZ165" s="353"/>
      <c r="BA165" s="353"/>
      <c r="BB165" s="353"/>
      <c r="BC165" s="353"/>
      <c r="BD165" s="353"/>
      <c r="BE165" s="353"/>
      <c r="BF165" s="353"/>
      <c r="BG165" s="353"/>
      <c r="BH165" s="353"/>
      <c r="BI165" s="353"/>
      <c r="BJ165" s="353"/>
      <c r="BK165" s="353"/>
      <c r="BL165" s="353"/>
      <c r="BM165" s="353"/>
      <c r="BN165" s="353"/>
      <c r="BO165" s="353"/>
      <c r="BP165" s="353"/>
      <c r="BQ165" s="353"/>
      <c r="BR165" s="353"/>
      <c r="BS165" s="353"/>
      <c r="BT165" s="353"/>
    </row>
    <row r="166" spans="1:72">
      <c r="A166" s="353"/>
      <c r="B166" s="353"/>
      <c r="C166" s="353"/>
      <c r="D166" s="353"/>
      <c r="E166" s="353"/>
      <c r="F166" s="353"/>
      <c r="G166" s="353"/>
      <c r="H166" s="353"/>
      <c r="I166" s="353"/>
      <c r="J166" s="560"/>
      <c r="K166" s="353"/>
      <c r="L166" s="353"/>
      <c r="M166" s="353"/>
      <c r="N166" s="353"/>
      <c r="O166" s="353"/>
      <c r="P166" s="353"/>
      <c r="Q166" s="353"/>
      <c r="R166" s="353"/>
      <c r="S166" s="353"/>
      <c r="T166" s="353"/>
      <c r="U166" s="353"/>
      <c r="V166" s="353"/>
      <c r="W166" s="353"/>
      <c r="X166" s="353"/>
      <c r="Y166" s="353"/>
      <c r="Z166" s="353"/>
      <c r="AA166" s="353"/>
      <c r="AB166" s="353"/>
      <c r="AC166" s="353"/>
      <c r="AD166" s="353"/>
      <c r="AE166" s="353"/>
      <c r="AF166" s="353"/>
      <c r="AG166" s="353"/>
      <c r="AH166" s="353"/>
      <c r="AI166" s="353"/>
      <c r="AJ166" s="353"/>
      <c r="AK166" s="353"/>
      <c r="AL166" s="353"/>
      <c r="AM166" s="353"/>
      <c r="AN166" s="353"/>
      <c r="AO166" s="353"/>
      <c r="AP166" s="353"/>
      <c r="AQ166" s="353"/>
      <c r="AR166" s="353"/>
      <c r="AS166" s="353"/>
      <c r="AT166" s="353"/>
      <c r="AU166" s="353"/>
      <c r="AV166" s="353"/>
      <c r="AW166" s="353"/>
      <c r="AX166" s="353"/>
      <c r="AY166" s="353"/>
      <c r="AZ166" s="353"/>
      <c r="BA166" s="353"/>
      <c r="BB166" s="353"/>
      <c r="BC166" s="353"/>
      <c r="BD166" s="353"/>
      <c r="BE166" s="353"/>
      <c r="BF166" s="353"/>
      <c r="BG166" s="353"/>
      <c r="BH166" s="353"/>
      <c r="BI166" s="353"/>
      <c r="BJ166" s="353"/>
      <c r="BK166" s="353"/>
      <c r="BL166" s="353"/>
      <c r="BM166" s="353"/>
      <c r="BN166" s="353"/>
      <c r="BO166" s="353"/>
      <c r="BP166" s="353"/>
      <c r="BQ166" s="353"/>
      <c r="BR166" s="353"/>
      <c r="BS166" s="353"/>
      <c r="BT166" s="353"/>
    </row>
    <row r="167" spans="1:72">
      <c r="A167" s="353"/>
      <c r="B167" s="353"/>
      <c r="C167" s="353"/>
      <c r="D167" s="353"/>
      <c r="E167" s="353"/>
      <c r="F167" s="353"/>
      <c r="G167" s="353"/>
      <c r="H167" s="353"/>
      <c r="I167" s="353"/>
      <c r="J167" s="560"/>
      <c r="K167" s="353"/>
      <c r="L167" s="353"/>
      <c r="M167" s="353"/>
      <c r="N167" s="353"/>
      <c r="O167" s="353"/>
      <c r="P167" s="353"/>
      <c r="Q167" s="353"/>
      <c r="R167" s="353"/>
      <c r="S167" s="353"/>
      <c r="T167" s="353"/>
      <c r="U167" s="353"/>
      <c r="V167" s="353"/>
      <c r="W167" s="353"/>
      <c r="X167" s="353"/>
      <c r="Y167" s="353"/>
      <c r="Z167" s="353"/>
      <c r="AA167" s="353"/>
      <c r="AB167" s="353"/>
      <c r="AC167" s="353"/>
      <c r="AD167" s="353"/>
      <c r="AE167" s="353"/>
      <c r="AF167" s="353"/>
      <c r="AG167" s="353"/>
      <c r="AH167" s="353"/>
      <c r="AI167" s="353"/>
      <c r="AJ167" s="353"/>
      <c r="AK167" s="353"/>
      <c r="AL167" s="353"/>
      <c r="AM167" s="353"/>
      <c r="AN167" s="353"/>
      <c r="AO167" s="353"/>
      <c r="AP167" s="353"/>
      <c r="AQ167" s="353"/>
      <c r="AR167" s="353"/>
      <c r="AS167" s="353"/>
      <c r="AT167" s="353"/>
      <c r="AU167" s="353"/>
      <c r="AV167" s="353"/>
      <c r="AW167" s="353"/>
      <c r="AX167" s="353"/>
      <c r="AY167" s="353"/>
      <c r="AZ167" s="353"/>
      <c r="BA167" s="353"/>
      <c r="BB167" s="353"/>
      <c r="BC167" s="353"/>
      <c r="BD167" s="353"/>
      <c r="BE167" s="353"/>
      <c r="BF167" s="353"/>
      <c r="BG167" s="353"/>
      <c r="BH167" s="353"/>
      <c r="BI167" s="353"/>
      <c r="BJ167" s="353"/>
      <c r="BK167" s="353"/>
      <c r="BL167" s="353"/>
      <c r="BM167" s="353"/>
      <c r="BN167" s="353"/>
      <c r="BO167" s="353"/>
      <c r="BP167" s="353"/>
      <c r="BQ167" s="353"/>
      <c r="BR167" s="353"/>
      <c r="BS167" s="353"/>
      <c r="BT167" s="353"/>
    </row>
    <row r="168" spans="1:72">
      <c r="A168" s="353"/>
      <c r="B168" s="353"/>
      <c r="C168" s="353"/>
      <c r="D168" s="353"/>
      <c r="E168" s="353"/>
      <c r="F168" s="353"/>
      <c r="G168" s="353"/>
      <c r="H168" s="353"/>
      <c r="I168" s="353"/>
      <c r="J168" s="560"/>
      <c r="K168" s="353"/>
      <c r="L168" s="353"/>
      <c r="M168" s="353"/>
      <c r="N168" s="353"/>
      <c r="O168" s="353"/>
      <c r="P168" s="353"/>
      <c r="Q168" s="353"/>
      <c r="R168" s="353"/>
      <c r="S168" s="353"/>
      <c r="T168" s="353"/>
      <c r="U168" s="353"/>
      <c r="V168" s="353"/>
      <c r="W168" s="353"/>
      <c r="X168" s="353"/>
      <c r="Y168" s="353"/>
      <c r="Z168" s="353"/>
      <c r="AA168" s="353"/>
      <c r="AB168" s="353"/>
      <c r="AC168" s="353"/>
      <c r="AD168" s="353"/>
      <c r="AE168" s="353"/>
      <c r="AF168" s="353"/>
      <c r="AG168" s="353"/>
      <c r="AH168" s="353"/>
      <c r="AI168" s="353"/>
      <c r="AJ168" s="353"/>
      <c r="AK168" s="353"/>
      <c r="AL168" s="353"/>
      <c r="AM168" s="353"/>
      <c r="AN168" s="353"/>
      <c r="AO168" s="353"/>
      <c r="AP168" s="353"/>
      <c r="AQ168" s="353"/>
      <c r="AR168" s="353"/>
      <c r="AS168" s="353"/>
      <c r="AT168" s="353"/>
      <c r="AU168" s="353"/>
      <c r="AV168" s="353"/>
      <c r="AW168" s="353"/>
      <c r="AX168" s="353"/>
      <c r="AY168" s="353"/>
      <c r="AZ168" s="353"/>
      <c r="BA168" s="353"/>
      <c r="BB168" s="353"/>
      <c r="BC168" s="353"/>
      <c r="BD168" s="353"/>
      <c r="BE168" s="353"/>
      <c r="BF168" s="353"/>
      <c r="BG168" s="353"/>
      <c r="BH168" s="353"/>
      <c r="BI168" s="353"/>
      <c r="BJ168" s="353"/>
      <c r="BK168" s="353"/>
      <c r="BL168" s="353"/>
      <c r="BM168" s="353"/>
      <c r="BN168" s="353"/>
      <c r="BO168" s="353"/>
      <c r="BP168" s="353"/>
      <c r="BQ168" s="353"/>
      <c r="BR168" s="353"/>
      <c r="BS168" s="353"/>
      <c r="BT168" s="353"/>
    </row>
    <row r="169" spans="1:72">
      <c r="A169" s="353"/>
      <c r="B169" s="353"/>
      <c r="C169" s="353"/>
      <c r="D169" s="353"/>
      <c r="E169" s="353"/>
      <c r="F169" s="353"/>
      <c r="G169" s="353"/>
      <c r="H169" s="353"/>
      <c r="I169" s="353"/>
      <c r="J169" s="560"/>
      <c r="K169" s="353"/>
      <c r="L169" s="353"/>
      <c r="M169" s="353"/>
      <c r="N169" s="353"/>
      <c r="O169" s="353"/>
      <c r="P169" s="353"/>
      <c r="Q169" s="353"/>
      <c r="R169" s="353"/>
      <c r="S169" s="353"/>
      <c r="T169" s="353"/>
      <c r="U169" s="353"/>
      <c r="V169" s="353"/>
      <c r="W169" s="353"/>
      <c r="X169" s="353"/>
      <c r="Y169" s="353"/>
      <c r="Z169" s="353"/>
      <c r="AA169" s="353"/>
      <c r="AB169" s="353"/>
      <c r="AC169" s="353"/>
      <c r="AD169" s="353"/>
      <c r="AE169" s="353"/>
      <c r="AF169" s="353"/>
      <c r="AG169" s="353"/>
      <c r="AH169" s="353"/>
      <c r="AI169" s="353"/>
      <c r="AJ169" s="353"/>
      <c r="AK169" s="353"/>
      <c r="AL169" s="353"/>
      <c r="AM169" s="353"/>
      <c r="AN169" s="353"/>
      <c r="AO169" s="353"/>
      <c r="AP169" s="353"/>
      <c r="AQ169" s="353"/>
      <c r="AR169" s="353"/>
      <c r="AS169" s="353"/>
      <c r="AT169" s="353"/>
      <c r="AU169" s="353"/>
      <c r="AV169" s="353"/>
      <c r="AW169" s="353"/>
      <c r="AX169" s="353"/>
      <c r="AY169" s="353"/>
      <c r="AZ169" s="353"/>
      <c r="BA169" s="353"/>
      <c r="BB169" s="353"/>
      <c r="BC169" s="353"/>
      <c r="BD169" s="353"/>
      <c r="BE169" s="353"/>
      <c r="BF169" s="353"/>
      <c r="BG169" s="353"/>
      <c r="BH169" s="353"/>
      <c r="BI169" s="353"/>
      <c r="BJ169" s="353"/>
      <c r="BK169" s="353"/>
      <c r="BL169" s="353"/>
      <c r="BM169" s="353"/>
      <c r="BN169" s="353"/>
      <c r="BO169" s="353"/>
      <c r="BP169" s="353"/>
      <c r="BQ169" s="353"/>
      <c r="BR169" s="353"/>
      <c r="BS169" s="353"/>
      <c r="BT169" s="353"/>
    </row>
    <row r="170" spans="1:72">
      <c r="A170" s="353"/>
      <c r="B170" s="353"/>
      <c r="C170" s="353"/>
      <c r="D170" s="353"/>
      <c r="E170" s="353"/>
      <c r="F170" s="353"/>
      <c r="G170" s="353"/>
      <c r="H170" s="353"/>
      <c r="I170" s="353"/>
      <c r="J170" s="560"/>
      <c r="K170" s="353"/>
      <c r="L170" s="353"/>
      <c r="M170" s="353"/>
      <c r="N170" s="353"/>
      <c r="O170" s="353"/>
      <c r="P170" s="353"/>
      <c r="Q170" s="353"/>
      <c r="R170" s="353"/>
      <c r="S170" s="353"/>
      <c r="T170" s="353"/>
      <c r="U170" s="353"/>
      <c r="V170" s="353"/>
      <c r="W170" s="353"/>
      <c r="X170" s="353"/>
      <c r="Y170" s="353"/>
      <c r="Z170" s="353"/>
      <c r="AA170" s="353"/>
      <c r="AB170" s="353"/>
      <c r="AC170" s="353"/>
      <c r="AD170" s="353"/>
      <c r="AE170" s="353"/>
      <c r="AF170" s="353"/>
      <c r="AG170" s="353"/>
      <c r="AH170" s="353"/>
      <c r="AI170" s="353"/>
      <c r="AJ170" s="353"/>
      <c r="AK170" s="353"/>
      <c r="AL170" s="353"/>
      <c r="AM170" s="353"/>
      <c r="AN170" s="353"/>
      <c r="AO170" s="353"/>
      <c r="AP170" s="353"/>
      <c r="AQ170" s="353"/>
      <c r="AR170" s="353"/>
      <c r="AS170" s="353"/>
      <c r="AT170" s="353"/>
      <c r="AU170" s="353"/>
      <c r="AV170" s="353"/>
      <c r="AW170" s="353"/>
      <c r="AX170" s="353"/>
      <c r="AY170" s="353"/>
      <c r="AZ170" s="353"/>
      <c r="BA170" s="353"/>
      <c r="BB170" s="353"/>
      <c r="BC170" s="353"/>
      <c r="BD170" s="353"/>
      <c r="BE170" s="353"/>
      <c r="BF170" s="353"/>
      <c r="BG170" s="353"/>
      <c r="BH170" s="353"/>
      <c r="BI170" s="353"/>
      <c r="BJ170" s="353"/>
      <c r="BK170" s="353"/>
      <c r="BL170" s="353"/>
      <c r="BM170" s="353"/>
      <c r="BN170" s="353"/>
      <c r="BO170" s="353"/>
      <c r="BP170" s="353"/>
      <c r="BQ170" s="353"/>
      <c r="BR170" s="353"/>
      <c r="BS170" s="353"/>
      <c r="BT170" s="353"/>
    </row>
    <row r="171" spans="1:72">
      <c r="A171" s="353"/>
      <c r="B171" s="353"/>
      <c r="C171" s="353"/>
      <c r="D171" s="353"/>
      <c r="E171" s="353"/>
      <c r="F171" s="353"/>
      <c r="G171" s="353"/>
      <c r="H171" s="353"/>
      <c r="I171" s="353"/>
      <c r="J171" s="560"/>
      <c r="K171" s="353"/>
      <c r="L171" s="353"/>
      <c r="M171" s="353"/>
      <c r="N171" s="353"/>
      <c r="O171" s="353"/>
      <c r="P171" s="353"/>
      <c r="Q171" s="353"/>
      <c r="R171" s="353"/>
      <c r="S171" s="353"/>
      <c r="T171" s="353"/>
      <c r="U171" s="353"/>
      <c r="V171" s="353"/>
      <c r="W171" s="353"/>
      <c r="X171" s="353"/>
      <c r="Y171" s="353"/>
      <c r="Z171" s="353"/>
      <c r="AA171" s="353"/>
      <c r="AB171" s="353"/>
      <c r="AC171" s="353"/>
      <c r="AD171" s="353"/>
      <c r="AE171" s="353"/>
      <c r="AF171" s="353"/>
      <c r="AG171" s="353"/>
      <c r="AH171" s="353"/>
      <c r="AI171" s="353"/>
      <c r="AJ171" s="353"/>
      <c r="AK171" s="353"/>
      <c r="AL171" s="353"/>
      <c r="AM171" s="353"/>
      <c r="AN171" s="353"/>
      <c r="AO171" s="353"/>
      <c r="AP171" s="353"/>
      <c r="AQ171" s="353"/>
      <c r="AR171" s="353"/>
      <c r="AS171" s="353"/>
      <c r="AT171" s="353"/>
      <c r="AU171" s="353"/>
      <c r="AV171" s="353"/>
      <c r="AW171" s="353"/>
      <c r="AX171" s="353"/>
      <c r="AY171" s="353"/>
      <c r="AZ171" s="353"/>
      <c r="BA171" s="353"/>
      <c r="BB171" s="353"/>
      <c r="BC171" s="353"/>
      <c r="BD171" s="353"/>
      <c r="BE171" s="353"/>
      <c r="BF171" s="353"/>
      <c r="BG171" s="353"/>
      <c r="BH171" s="353"/>
      <c r="BI171" s="353"/>
      <c r="BJ171" s="353"/>
      <c r="BK171" s="353"/>
      <c r="BL171" s="353"/>
      <c r="BM171" s="353"/>
      <c r="BN171" s="353"/>
      <c r="BO171" s="353"/>
      <c r="BP171" s="353"/>
      <c r="BQ171" s="353"/>
      <c r="BR171" s="353"/>
      <c r="BS171" s="353"/>
      <c r="BT171" s="353"/>
    </row>
    <row r="172" spans="1:72">
      <c r="A172" s="353"/>
      <c r="B172" s="353"/>
      <c r="C172" s="353"/>
      <c r="D172" s="353"/>
      <c r="E172" s="353"/>
      <c r="F172" s="353"/>
      <c r="G172" s="353"/>
      <c r="H172" s="353"/>
      <c r="I172" s="353"/>
      <c r="J172" s="560"/>
      <c r="K172" s="353"/>
      <c r="L172" s="353"/>
      <c r="M172" s="353"/>
      <c r="N172" s="353"/>
      <c r="O172" s="353"/>
      <c r="P172" s="353"/>
      <c r="Q172" s="353"/>
      <c r="R172" s="353"/>
      <c r="S172" s="353"/>
      <c r="T172" s="353"/>
      <c r="U172" s="353"/>
      <c r="V172" s="353"/>
      <c r="W172" s="353"/>
      <c r="X172" s="353"/>
      <c r="Y172" s="353"/>
      <c r="Z172" s="353"/>
      <c r="AA172" s="353"/>
      <c r="AB172" s="353"/>
      <c r="AC172" s="353"/>
      <c r="AD172" s="353"/>
      <c r="AE172" s="353"/>
      <c r="AF172" s="353"/>
      <c r="AG172" s="353"/>
      <c r="AH172" s="353"/>
      <c r="AI172" s="353"/>
      <c r="AJ172" s="353"/>
      <c r="AK172" s="353"/>
      <c r="AL172" s="353"/>
      <c r="AM172" s="353"/>
      <c r="AN172" s="353"/>
      <c r="AO172" s="353"/>
      <c r="AP172" s="353"/>
      <c r="AQ172" s="353"/>
      <c r="AR172" s="353"/>
      <c r="AS172" s="353"/>
      <c r="AT172" s="353"/>
      <c r="AU172" s="353"/>
      <c r="AV172" s="353"/>
      <c r="AW172" s="353"/>
      <c r="AX172" s="353"/>
      <c r="AY172" s="353"/>
      <c r="AZ172" s="353"/>
      <c r="BA172" s="353"/>
      <c r="BB172" s="353"/>
      <c r="BC172" s="353"/>
      <c r="BD172" s="353"/>
      <c r="BE172" s="353"/>
      <c r="BF172" s="353"/>
      <c r="BG172" s="353"/>
      <c r="BH172" s="353"/>
      <c r="BI172" s="353"/>
      <c r="BJ172" s="353"/>
      <c r="BK172" s="353"/>
      <c r="BL172" s="353"/>
      <c r="BM172" s="353"/>
      <c r="BN172" s="353"/>
      <c r="BO172" s="353"/>
      <c r="BP172" s="353"/>
      <c r="BQ172" s="353"/>
      <c r="BR172" s="353"/>
      <c r="BS172" s="353"/>
      <c r="BT172" s="353"/>
    </row>
    <row r="173" spans="1:72">
      <c r="A173" s="353"/>
      <c r="B173" s="353"/>
      <c r="C173" s="353"/>
      <c r="D173" s="353"/>
      <c r="E173" s="353"/>
      <c r="F173" s="353"/>
      <c r="G173" s="353"/>
      <c r="H173" s="353"/>
      <c r="I173" s="353"/>
      <c r="J173" s="560"/>
      <c r="K173" s="353"/>
      <c r="L173" s="353"/>
      <c r="M173" s="353"/>
      <c r="N173" s="353"/>
      <c r="O173" s="353"/>
      <c r="P173" s="353"/>
      <c r="Q173" s="353"/>
      <c r="R173" s="353"/>
      <c r="S173" s="353"/>
      <c r="T173" s="353"/>
      <c r="U173" s="353"/>
      <c r="V173" s="353"/>
      <c r="W173" s="353"/>
      <c r="X173" s="353"/>
      <c r="Y173" s="353"/>
      <c r="Z173" s="353"/>
      <c r="AA173" s="353"/>
      <c r="AB173" s="353"/>
      <c r="AC173" s="353"/>
      <c r="AD173" s="353"/>
      <c r="AE173" s="353"/>
      <c r="AF173" s="353"/>
      <c r="AG173" s="353"/>
      <c r="AH173" s="353"/>
      <c r="AI173" s="353"/>
      <c r="AJ173" s="353"/>
      <c r="AK173" s="353"/>
      <c r="AL173" s="353"/>
      <c r="AM173" s="353"/>
      <c r="AN173" s="353"/>
      <c r="AO173" s="353"/>
      <c r="AP173" s="353"/>
      <c r="AQ173" s="353"/>
      <c r="AR173" s="353"/>
      <c r="AS173" s="353"/>
      <c r="AT173" s="353"/>
      <c r="AU173" s="353"/>
      <c r="AV173" s="353"/>
      <c r="AW173" s="353"/>
      <c r="AX173" s="353"/>
      <c r="AY173" s="353"/>
      <c r="AZ173" s="353"/>
      <c r="BA173" s="353"/>
      <c r="BB173" s="353"/>
      <c r="BC173" s="353"/>
      <c r="BD173" s="353"/>
      <c r="BE173" s="353"/>
      <c r="BF173" s="353"/>
      <c r="BG173" s="353"/>
      <c r="BH173" s="353"/>
      <c r="BI173" s="353"/>
      <c r="BJ173" s="353"/>
      <c r="BK173" s="353"/>
      <c r="BL173" s="353"/>
      <c r="BM173" s="353"/>
      <c r="BN173" s="353"/>
      <c r="BO173" s="353"/>
      <c r="BP173" s="353"/>
      <c r="BQ173" s="353"/>
      <c r="BR173" s="353"/>
      <c r="BS173" s="353"/>
      <c r="BT173" s="353"/>
    </row>
    <row r="174" spans="1:72">
      <c r="A174" s="353"/>
      <c r="B174" s="353"/>
      <c r="C174" s="353"/>
      <c r="D174" s="353"/>
      <c r="E174" s="353"/>
      <c r="F174" s="353"/>
      <c r="G174" s="353"/>
      <c r="H174" s="353"/>
      <c r="I174" s="353"/>
      <c r="J174" s="560"/>
      <c r="K174" s="353"/>
      <c r="L174" s="353"/>
      <c r="M174" s="353"/>
      <c r="N174" s="353"/>
      <c r="O174" s="353"/>
      <c r="P174" s="353"/>
      <c r="Q174" s="353"/>
      <c r="R174" s="353"/>
      <c r="S174" s="353"/>
      <c r="T174" s="353"/>
      <c r="U174" s="353"/>
      <c r="V174" s="353"/>
      <c r="W174" s="353"/>
      <c r="X174" s="353"/>
      <c r="Y174" s="353"/>
      <c r="Z174" s="353"/>
      <c r="AA174" s="353"/>
      <c r="AB174" s="353"/>
      <c r="AC174" s="353"/>
      <c r="AD174" s="353"/>
      <c r="AE174" s="353"/>
      <c r="AF174" s="353"/>
      <c r="AG174" s="353"/>
      <c r="AH174" s="353"/>
      <c r="AI174" s="353"/>
      <c r="AJ174" s="353"/>
      <c r="AK174" s="353"/>
      <c r="AL174" s="353"/>
      <c r="AM174" s="353"/>
      <c r="AN174" s="353"/>
      <c r="AO174" s="353"/>
      <c r="AP174" s="353"/>
      <c r="AQ174" s="353"/>
      <c r="AR174" s="353"/>
      <c r="AS174" s="353"/>
      <c r="AT174" s="353"/>
      <c r="AU174" s="353"/>
      <c r="AV174" s="353"/>
      <c r="AW174" s="353"/>
      <c r="AX174" s="353"/>
      <c r="AY174" s="353"/>
      <c r="AZ174" s="353"/>
      <c r="BA174" s="353"/>
      <c r="BB174" s="353"/>
      <c r="BC174" s="353"/>
      <c r="BD174" s="353"/>
      <c r="BE174" s="353"/>
      <c r="BF174" s="353"/>
      <c r="BG174" s="353"/>
      <c r="BH174" s="353"/>
      <c r="BI174" s="353"/>
      <c r="BJ174" s="353"/>
      <c r="BK174" s="353"/>
      <c r="BL174" s="353"/>
      <c r="BM174" s="353"/>
      <c r="BN174" s="353"/>
      <c r="BO174" s="353"/>
      <c r="BP174" s="353"/>
      <c r="BQ174" s="353"/>
      <c r="BR174" s="353"/>
      <c r="BS174" s="353"/>
      <c r="BT174" s="353"/>
    </row>
    <row r="175" spans="1:72">
      <c r="A175" s="353"/>
      <c r="B175" s="353"/>
      <c r="C175" s="353"/>
      <c r="D175" s="353"/>
      <c r="E175" s="353"/>
      <c r="F175" s="353"/>
      <c r="G175" s="353"/>
      <c r="H175" s="353"/>
      <c r="I175" s="353"/>
      <c r="J175" s="560"/>
      <c r="K175" s="353"/>
      <c r="L175" s="353"/>
      <c r="M175" s="353"/>
      <c r="N175" s="353"/>
      <c r="O175" s="353"/>
      <c r="P175" s="353"/>
      <c r="Q175" s="353"/>
      <c r="R175" s="353"/>
      <c r="S175" s="353"/>
      <c r="T175" s="353"/>
      <c r="U175" s="353"/>
      <c r="V175" s="353"/>
      <c r="W175" s="353"/>
      <c r="X175" s="353"/>
      <c r="Y175" s="353"/>
      <c r="Z175" s="353"/>
      <c r="AA175" s="353"/>
      <c r="AB175" s="353"/>
      <c r="AC175" s="353"/>
      <c r="AD175" s="353"/>
      <c r="AE175" s="353"/>
      <c r="AF175" s="353"/>
      <c r="AG175" s="353"/>
      <c r="AH175" s="353"/>
      <c r="AI175" s="353"/>
      <c r="AJ175" s="353"/>
      <c r="AK175" s="353"/>
      <c r="AL175" s="353"/>
      <c r="AM175" s="353"/>
      <c r="AN175" s="353"/>
      <c r="AO175" s="353"/>
      <c r="AP175" s="353"/>
      <c r="AQ175" s="353"/>
      <c r="AR175" s="353"/>
      <c r="AS175" s="353"/>
      <c r="AT175" s="353"/>
      <c r="AU175" s="353"/>
      <c r="AV175" s="353"/>
      <c r="AW175" s="353"/>
      <c r="AX175" s="353"/>
      <c r="AY175" s="353"/>
      <c r="AZ175" s="353"/>
      <c r="BA175" s="353"/>
      <c r="BB175" s="353"/>
      <c r="BC175" s="353"/>
      <c r="BD175" s="353"/>
      <c r="BE175" s="353"/>
      <c r="BF175" s="353"/>
      <c r="BG175" s="353"/>
      <c r="BH175" s="353"/>
      <c r="BI175" s="353"/>
      <c r="BJ175" s="353"/>
      <c r="BK175" s="353"/>
      <c r="BL175" s="353"/>
      <c r="BM175" s="353"/>
      <c r="BN175" s="353"/>
      <c r="BO175" s="353"/>
      <c r="BP175" s="353"/>
      <c r="BQ175" s="353"/>
      <c r="BR175" s="353"/>
      <c r="BS175" s="353"/>
      <c r="BT175" s="353"/>
    </row>
    <row r="176" spans="1:72">
      <c r="A176" s="353"/>
      <c r="B176" s="353"/>
      <c r="C176" s="353"/>
      <c r="D176" s="353"/>
      <c r="E176" s="353"/>
      <c r="F176" s="353"/>
      <c r="G176" s="353"/>
      <c r="H176" s="353"/>
      <c r="I176" s="353"/>
      <c r="J176" s="560"/>
      <c r="K176" s="353"/>
      <c r="L176" s="353"/>
      <c r="M176" s="353"/>
      <c r="N176" s="353"/>
      <c r="O176" s="353"/>
      <c r="P176" s="353"/>
      <c r="Q176" s="353"/>
      <c r="R176" s="353"/>
      <c r="S176" s="353"/>
      <c r="T176" s="353"/>
      <c r="U176" s="353"/>
      <c r="V176" s="353"/>
      <c r="W176" s="353"/>
      <c r="X176" s="353"/>
      <c r="Y176" s="353"/>
      <c r="Z176" s="353"/>
      <c r="AA176" s="353"/>
      <c r="AB176" s="353"/>
      <c r="AC176" s="353"/>
      <c r="AD176" s="353"/>
      <c r="AE176" s="353"/>
      <c r="AF176" s="353"/>
      <c r="AG176" s="353"/>
      <c r="AH176" s="353"/>
      <c r="AI176" s="353"/>
      <c r="AJ176" s="353"/>
      <c r="AK176" s="353"/>
      <c r="AL176" s="353"/>
      <c r="AM176" s="353"/>
      <c r="AN176" s="353"/>
      <c r="AO176" s="353"/>
      <c r="AP176" s="353"/>
      <c r="AQ176" s="353"/>
      <c r="AR176" s="353"/>
      <c r="AS176" s="353"/>
      <c r="AT176" s="353"/>
      <c r="AU176" s="353"/>
      <c r="AV176" s="353"/>
      <c r="AW176" s="353"/>
      <c r="AX176" s="353"/>
      <c r="AY176" s="353"/>
      <c r="AZ176" s="353"/>
      <c r="BA176" s="353"/>
      <c r="BB176" s="353"/>
      <c r="BC176" s="353"/>
      <c r="BD176" s="353"/>
      <c r="BE176" s="353"/>
      <c r="BF176" s="353"/>
      <c r="BG176" s="353"/>
      <c r="BH176" s="353"/>
      <c r="BI176" s="353"/>
      <c r="BJ176" s="353"/>
      <c r="BK176" s="353"/>
      <c r="BL176" s="353"/>
      <c r="BM176" s="353"/>
      <c r="BN176" s="353"/>
      <c r="BO176" s="353"/>
      <c r="BP176" s="353"/>
      <c r="BQ176" s="353"/>
      <c r="BR176" s="353"/>
      <c r="BS176" s="353"/>
      <c r="BT176" s="353"/>
    </row>
    <row r="177" spans="1:72">
      <c r="A177" s="353"/>
      <c r="B177" s="353"/>
      <c r="C177" s="353"/>
      <c r="D177" s="353"/>
      <c r="E177" s="353"/>
      <c r="F177" s="353"/>
      <c r="G177" s="353"/>
      <c r="H177" s="353"/>
      <c r="I177" s="353"/>
      <c r="J177" s="560"/>
      <c r="K177" s="353"/>
      <c r="L177" s="353"/>
      <c r="M177" s="353"/>
      <c r="N177" s="353"/>
      <c r="O177" s="353"/>
      <c r="P177" s="353"/>
      <c r="Q177" s="353"/>
      <c r="R177" s="353"/>
      <c r="S177" s="353"/>
      <c r="T177" s="353"/>
      <c r="U177" s="353"/>
      <c r="V177" s="353"/>
      <c r="W177" s="353"/>
      <c r="X177" s="353"/>
      <c r="Y177" s="353"/>
      <c r="Z177" s="353"/>
      <c r="AA177" s="353"/>
      <c r="AB177" s="353"/>
      <c r="AC177" s="353"/>
      <c r="AD177" s="353"/>
      <c r="AE177" s="353"/>
      <c r="AF177" s="353"/>
      <c r="AG177" s="353"/>
      <c r="AH177" s="353"/>
      <c r="AI177" s="353"/>
      <c r="AJ177" s="353"/>
      <c r="AK177" s="353"/>
      <c r="AL177" s="353"/>
      <c r="AM177" s="353"/>
      <c r="AN177" s="353"/>
      <c r="AO177" s="353"/>
      <c r="AP177" s="353"/>
      <c r="AQ177" s="353"/>
      <c r="AR177" s="353"/>
      <c r="AS177" s="353"/>
      <c r="AT177" s="353"/>
      <c r="AU177" s="353"/>
      <c r="AV177" s="353"/>
      <c r="AW177" s="353"/>
      <c r="AX177" s="353"/>
      <c r="AY177" s="353"/>
      <c r="AZ177" s="353"/>
      <c r="BA177" s="353"/>
      <c r="BB177" s="353"/>
      <c r="BC177" s="353"/>
      <c r="BD177" s="353"/>
      <c r="BE177" s="353"/>
      <c r="BF177" s="353"/>
      <c r="BG177" s="353"/>
      <c r="BH177" s="353"/>
      <c r="BI177" s="353"/>
      <c r="BJ177" s="353"/>
      <c r="BK177" s="353"/>
      <c r="BL177" s="353"/>
      <c r="BM177" s="353"/>
      <c r="BN177" s="353"/>
      <c r="BO177" s="353"/>
      <c r="BP177" s="353"/>
      <c r="BQ177" s="353"/>
      <c r="BR177" s="353"/>
      <c r="BS177" s="353"/>
      <c r="BT177" s="353"/>
    </row>
    <row r="178" spans="1:72">
      <c r="A178" s="353"/>
      <c r="B178" s="353"/>
      <c r="C178" s="353"/>
      <c r="D178" s="353"/>
      <c r="E178" s="353"/>
      <c r="F178" s="353"/>
      <c r="G178" s="353"/>
      <c r="H178" s="353"/>
      <c r="I178" s="353"/>
      <c r="J178" s="560"/>
      <c r="K178" s="353"/>
      <c r="L178" s="353"/>
      <c r="M178" s="353"/>
      <c r="N178" s="353"/>
      <c r="O178" s="353"/>
      <c r="P178" s="353"/>
      <c r="Q178" s="353"/>
      <c r="R178" s="353"/>
      <c r="S178" s="353"/>
      <c r="T178" s="353"/>
      <c r="U178" s="353"/>
      <c r="V178" s="353"/>
      <c r="W178" s="353"/>
      <c r="X178" s="353"/>
      <c r="Y178" s="353"/>
      <c r="Z178" s="353"/>
      <c r="AA178" s="353"/>
      <c r="AB178" s="353"/>
      <c r="AC178" s="353"/>
      <c r="AD178" s="353"/>
      <c r="AE178" s="353"/>
      <c r="AF178" s="353"/>
      <c r="AG178" s="353"/>
      <c r="AH178" s="353"/>
      <c r="AI178" s="353"/>
      <c r="AJ178" s="353"/>
      <c r="AK178" s="353"/>
      <c r="AL178" s="353"/>
      <c r="AM178" s="353"/>
      <c r="AN178" s="353"/>
      <c r="AO178" s="353"/>
      <c r="AP178" s="353"/>
      <c r="AQ178" s="353"/>
      <c r="AR178" s="353"/>
      <c r="AS178" s="353"/>
      <c r="AT178" s="353"/>
      <c r="AU178" s="353"/>
      <c r="AV178" s="353"/>
      <c r="AW178" s="353"/>
      <c r="AX178" s="353"/>
      <c r="AY178" s="353"/>
      <c r="AZ178" s="353"/>
      <c r="BA178" s="353"/>
      <c r="BB178" s="353"/>
      <c r="BC178" s="353"/>
      <c r="BD178" s="353"/>
      <c r="BE178" s="353"/>
      <c r="BF178" s="353"/>
      <c r="BG178" s="353"/>
      <c r="BH178" s="353"/>
      <c r="BI178" s="353"/>
      <c r="BJ178" s="353"/>
      <c r="BK178" s="353"/>
      <c r="BL178" s="353"/>
      <c r="BM178" s="353"/>
      <c r="BN178" s="353"/>
      <c r="BO178" s="353"/>
      <c r="BP178" s="353"/>
      <c r="BQ178" s="353"/>
      <c r="BR178" s="353"/>
      <c r="BS178" s="353"/>
      <c r="BT178" s="353"/>
    </row>
    <row r="179" spans="1:72">
      <c r="A179" s="353"/>
      <c r="B179" s="353"/>
      <c r="C179" s="353"/>
      <c r="D179" s="353"/>
      <c r="E179" s="353"/>
      <c r="F179" s="353"/>
      <c r="G179" s="353"/>
      <c r="H179" s="353"/>
      <c r="I179" s="353"/>
      <c r="J179" s="560"/>
      <c r="K179" s="353"/>
      <c r="L179" s="353"/>
      <c r="M179" s="353"/>
      <c r="N179" s="353"/>
      <c r="O179" s="353"/>
      <c r="P179" s="353"/>
      <c r="Q179" s="353"/>
      <c r="R179" s="353"/>
      <c r="S179" s="353"/>
      <c r="T179" s="353"/>
      <c r="U179" s="353"/>
      <c r="V179" s="353"/>
      <c r="W179" s="353"/>
      <c r="X179" s="353"/>
      <c r="Y179" s="353"/>
      <c r="Z179" s="353"/>
      <c r="AA179" s="353"/>
      <c r="AB179" s="353"/>
      <c r="AC179" s="353"/>
      <c r="AD179" s="353"/>
      <c r="AE179" s="353"/>
      <c r="AF179" s="353"/>
      <c r="AG179" s="353"/>
      <c r="AH179" s="353"/>
      <c r="AI179" s="353"/>
      <c r="AJ179" s="353"/>
      <c r="AK179" s="353"/>
      <c r="AL179" s="353"/>
      <c r="AM179" s="353"/>
      <c r="AN179" s="353"/>
      <c r="AO179" s="353"/>
      <c r="AP179" s="353"/>
      <c r="AQ179" s="353"/>
      <c r="AR179" s="353"/>
      <c r="AS179" s="353"/>
      <c r="AT179" s="353"/>
      <c r="AU179" s="353"/>
      <c r="AV179" s="353"/>
      <c r="AW179" s="353"/>
      <c r="AX179" s="353"/>
      <c r="AY179" s="353"/>
      <c r="AZ179" s="353"/>
      <c r="BA179" s="353"/>
      <c r="BB179" s="353"/>
      <c r="BC179" s="353"/>
      <c r="BD179" s="353"/>
      <c r="BE179" s="353"/>
      <c r="BF179" s="353"/>
      <c r="BG179" s="353"/>
      <c r="BH179" s="353"/>
      <c r="BI179" s="353"/>
      <c r="BJ179" s="353"/>
      <c r="BK179" s="353"/>
      <c r="BL179" s="353"/>
      <c r="BM179" s="353"/>
      <c r="BN179" s="353"/>
      <c r="BO179" s="353"/>
      <c r="BP179" s="353"/>
      <c r="BQ179" s="353"/>
      <c r="BR179" s="353"/>
      <c r="BS179" s="353"/>
      <c r="BT179" s="353"/>
    </row>
    <row r="180" spans="1:72">
      <c r="A180" s="353"/>
      <c r="B180" s="353"/>
      <c r="C180" s="353"/>
      <c r="D180" s="353"/>
      <c r="E180" s="353"/>
      <c r="F180" s="353"/>
      <c r="G180" s="353"/>
      <c r="H180" s="353"/>
      <c r="I180" s="353"/>
      <c r="J180" s="560"/>
      <c r="K180" s="353"/>
      <c r="L180" s="353"/>
      <c r="M180" s="353"/>
      <c r="N180" s="353"/>
      <c r="O180" s="353"/>
      <c r="P180" s="353"/>
      <c r="Q180" s="353"/>
      <c r="R180" s="353"/>
      <c r="S180" s="353"/>
      <c r="T180" s="353"/>
      <c r="U180" s="353"/>
      <c r="V180" s="353"/>
      <c r="W180" s="353"/>
      <c r="X180" s="353"/>
      <c r="Y180" s="353"/>
      <c r="Z180" s="353"/>
      <c r="AA180" s="353"/>
      <c r="AB180" s="353"/>
      <c r="AC180" s="353"/>
      <c r="AD180" s="353"/>
      <c r="AE180" s="353"/>
      <c r="AF180" s="353"/>
      <c r="AG180" s="353"/>
      <c r="AH180" s="353"/>
      <c r="AI180" s="353"/>
      <c r="AJ180" s="353"/>
      <c r="AK180" s="353"/>
      <c r="AL180" s="353"/>
      <c r="AM180" s="353"/>
      <c r="AN180" s="353"/>
      <c r="AO180" s="353"/>
      <c r="AP180" s="353"/>
      <c r="AQ180" s="353"/>
      <c r="AR180" s="353"/>
      <c r="AS180" s="353"/>
      <c r="AT180" s="353"/>
      <c r="AU180" s="353"/>
      <c r="AV180" s="353"/>
      <c r="AW180" s="353"/>
      <c r="AX180" s="353"/>
      <c r="AY180" s="353"/>
      <c r="AZ180" s="353"/>
      <c r="BA180" s="353"/>
      <c r="BB180" s="353"/>
      <c r="BC180" s="353"/>
      <c r="BD180" s="353"/>
      <c r="BE180" s="353"/>
      <c r="BF180" s="353"/>
      <c r="BG180" s="353"/>
      <c r="BH180" s="353"/>
      <c r="BI180" s="353"/>
      <c r="BJ180" s="353"/>
      <c r="BK180" s="353"/>
      <c r="BL180" s="353"/>
      <c r="BM180" s="353"/>
      <c r="BN180" s="353"/>
      <c r="BO180" s="353"/>
      <c r="BP180" s="353"/>
      <c r="BQ180" s="353"/>
      <c r="BR180" s="353"/>
      <c r="BS180" s="353"/>
      <c r="BT180" s="353"/>
    </row>
    <row r="181" spans="1:72">
      <c r="A181" s="353"/>
      <c r="B181" s="353"/>
      <c r="C181" s="353"/>
      <c r="D181" s="353"/>
      <c r="E181" s="353"/>
      <c r="F181" s="353"/>
      <c r="G181" s="353"/>
      <c r="H181" s="353"/>
      <c r="I181" s="353"/>
      <c r="J181" s="560"/>
      <c r="K181" s="353"/>
      <c r="L181" s="353"/>
      <c r="M181" s="353"/>
      <c r="N181" s="353"/>
      <c r="O181" s="353"/>
      <c r="P181" s="353"/>
      <c r="Q181" s="353"/>
      <c r="R181" s="353"/>
      <c r="S181" s="353"/>
      <c r="T181" s="353"/>
      <c r="U181" s="353"/>
      <c r="V181" s="353"/>
      <c r="W181" s="353"/>
      <c r="X181" s="353"/>
      <c r="Y181" s="353"/>
      <c r="Z181" s="353"/>
      <c r="AA181" s="353"/>
      <c r="AB181" s="353"/>
      <c r="AC181" s="353"/>
      <c r="AD181" s="353"/>
      <c r="AE181" s="353"/>
      <c r="AF181" s="353"/>
      <c r="AG181" s="353"/>
      <c r="AH181" s="353"/>
      <c r="AI181" s="353"/>
      <c r="AJ181" s="353"/>
      <c r="AK181" s="353"/>
      <c r="AL181" s="353"/>
      <c r="AM181" s="353"/>
      <c r="AN181" s="353"/>
      <c r="AO181" s="353"/>
      <c r="AP181" s="353"/>
      <c r="AQ181" s="353"/>
      <c r="AR181" s="353"/>
      <c r="AS181" s="353"/>
      <c r="AT181" s="353"/>
      <c r="AU181" s="353"/>
      <c r="AV181" s="353"/>
      <c r="AW181" s="353"/>
      <c r="AX181" s="353"/>
      <c r="AY181" s="353"/>
      <c r="AZ181" s="353"/>
      <c r="BA181" s="353"/>
      <c r="BB181" s="353"/>
      <c r="BC181" s="353"/>
      <c r="BD181" s="353"/>
      <c r="BE181" s="353"/>
      <c r="BF181" s="353"/>
      <c r="BG181" s="353"/>
      <c r="BH181" s="353"/>
      <c r="BI181" s="353"/>
      <c r="BJ181" s="353"/>
      <c r="BK181" s="353"/>
      <c r="BL181" s="353"/>
      <c r="BM181" s="353"/>
      <c r="BN181" s="353"/>
      <c r="BO181" s="353"/>
      <c r="BP181" s="353"/>
      <c r="BQ181" s="353"/>
      <c r="BR181" s="353"/>
      <c r="BS181" s="353"/>
      <c r="BT181" s="353"/>
    </row>
    <row r="182" spans="1:72">
      <c r="A182" s="353"/>
      <c r="B182" s="353"/>
      <c r="C182" s="353"/>
      <c r="D182" s="353"/>
      <c r="E182" s="353"/>
      <c r="F182" s="353"/>
      <c r="G182" s="353"/>
      <c r="H182" s="353"/>
      <c r="I182" s="353"/>
      <c r="J182" s="560"/>
      <c r="K182" s="353"/>
      <c r="L182" s="353"/>
      <c r="M182" s="353"/>
      <c r="N182" s="353"/>
      <c r="O182" s="353"/>
      <c r="P182" s="353"/>
      <c r="Q182" s="353"/>
      <c r="R182" s="353"/>
      <c r="S182" s="353"/>
      <c r="T182" s="353"/>
      <c r="U182" s="353"/>
      <c r="V182" s="353"/>
      <c r="W182" s="353"/>
      <c r="X182" s="353"/>
      <c r="Y182" s="353"/>
      <c r="Z182" s="353"/>
      <c r="AA182" s="353"/>
      <c r="AB182" s="353"/>
      <c r="AC182" s="353"/>
      <c r="AD182" s="353"/>
      <c r="AE182" s="353"/>
      <c r="AF182" s="353"/>
      <c r="AG182" s="353"/>
      <c r="AH182" s="353"/>
      <c r="AI182" s="353"/>
      <c r="AJ182" s="353"/>
      <c r="AK182" s="353"/>
      <c r="AL182" s="353"/>
      <c r="AM182" s="353"/>
      <c r="AN182" s="353"/>
      <c r="AO182" s="353"/>
      <c r="AP182" s="353"/>
      <c r="AQ182" s="353"/>
      <c r="AR182" s="353"/>
      <c r="AS182" s="353"/>
      <c r="AT182" s="353"/>
      <c r="AU182" s="353"/>
      <c r="AV182" s="353"/>
      <c r="AW182" s="353"/>
      <c r="AX182" s="353"/>
      <c r="AY182" s="353"/>
      <c r="AZ182" s="353"/>
      <c r="BA182" s="353"/>
      <c r="BB182" s="353"/>
      <c r="BC182" s="353"/>
      <c r="BD182" s="353"/>
      <c r="BE182" s="353"/>
      <c r="BF182" s="353"/>
      <c r="BG182" s="353"/>
      <c r="BH182" s="353"/>
      <c r="BI182" s="353"/>
      <c r="BJ182" s="353"/>
      <c r="BK182" s="353"/>
      <c r="BL182" s="353"/>
      <c r="BM182" s="353"/>
      <c r="BN182" s="353"/>
      <c r="BO182" s="353"/>
      <c r="BP182" s="353"/>
      <c r="BQ182" s="353"/>
      <c r="BR182" s="353"/>
      <c r="BS182" s="353"/>
      <c r="BT182" s="353"/>
    </row>
    <row r="183" spans="1:72">
      <c r="A183" s="353"/>
      <c r="B183" s="353"/>
      <c r="C183" s="353"/>
      <c r="D183" s="353"/>
      <c r="E183" s="353"/>
      <c r="F183" s="353"/>
      <c r="G183" s="353"/>
      <c r="H183" s="353"/>
      <c r="I183" s="353"/>
      <c r="J183" s="560"/>
      <c r="K183" s="353"/>
      <c r="L183" s="353"/>
      <c r="M183" s="353"/>
      <c r="N183" s="353"/>
      <c r="O183" s="353"/>
      <c r="P183" s="353"/>
      <c r="Q183" s="353"/>
      <c r="R183" s="353"/>
      <c r="S183" s="353"/>
      <c r="T183" s="353"/>
      <c r="U183" s="353"/>
      <c r="V183" s="353"/>
      <c r="W183" s="353"/>
      <c r="X183" s="353"/>
      <c r="Y183" s="353"/>
      <c r="Z183" s="353"/>
      <c r="AA183" s="353"/>
      <c r="AB183" s="353"/>
      <c r="AC183" s="353"/>
      <c r="AD183" s="353"/>
      <c r="AE183" s="353"/>
      <c r="AF183" s="353"/>
      <c r="AG183" s="353"/>
      <c r="AH183" s="353"/>
      <c r="AI183" s="353"/>
      <c r="AJ183" s="353"/>
      <c r="AK183" s="353"/>
      <c r="AL183" s="353"/>
      <c r="AM183" s="353"/>
      <c r="AN183" s="353"/>
      <c r="AO183" s="353"/>
      <c r="AP183" s="353"/>
      <c r="AQ183" s="353"/>
      <c r="AR183" s="353"/>
      <c r="AS183" s="353"/>
      <c r="AT183" s="353"/>
      <c r="AU183" s="353"/>
      <c r="AV183" s="353"/>
      <c r="AW183" s="353"/>
      <c r="AX183" s="353"/>
      <c r="AY183" s="353"/>
      <c r="AZ183" s="353"/>
      <c r="BA183" s="353"/>
      <c r="BB183" s="353"/>
      <c r="BC183" s="353"/>
      <c r="BD183" s="353"/>
      <c r="BE183" s="353"/>
      <c r="BF183" s="353"/>
      <c r="BG183" s="353"/>
      <c r="BH183" s="353"/>
      <c r="BI183" s="353"/>
      <c r="BJ183" s="353"/>
      <c r="BK183" s="353"/>
      <c r="BL183" s="353"/>
      <c r="BM183" s="353"/>
      <c r="BN183" s="353"/>
      <c r="BO183" s="353"/>
      <c r="BP183" s="353"/>
      <c r="BQ183" s="353"/>
      <c r="BR183" s="353"/>
      <c r="BS183" s="353"/>
      <c r="BT183" s="353"/>
    </row>
    <row r="184" spans="1:72">
      <c r="A184" s="353"/>
      <c r="B184" s="353"/>
      <c r="C184" s="353"/>
      <c r="D184" s="353"/>
      <c r="E184" s="353"/>
      <c r="F184" s="353"/>
      <c r="G184" s="353"/>
      <c r="H184" s="353"/>
      <c r="I184" s="353"/>
      <c r="J184" s="560"/>
      <c r="K184" s="353"/>
      <c r="L184" s="353"/>
      <c r="M184" s="353"/>
      <c r="N184" s="353"/>
      <c r="O184" s="353"/>
      <c r="P184" s="353"/>
      <c r="Q184" s="353"/>
      <c r="R184" s="353"/>
      <c r="S184" s="353"/>
      <c r="T184" s="353"/>
      <c r="U184" s="353"/>
      <c r="V184" s="353"/>
      <c r="W184" s="353"/>
      <c r="X184" s="353"/>
      <c r="Y184" s="353"/>
      <c r="Z184" s="353"/>
      <c r="AA184" s="353"/>
      <c r="AB184" s="353"/>
      <c r="AC184" s="353"/>
      <c r="AD184" s="353"/>
      <c r="AE184" s="353"/>
      <c r="AF184" s="353"/>
      <c r="AG184" s="353"/>
      <c r="AH184" s="353"/>
      <c r="AI184" s="353"/>
      <c r="AJ184" s="353"/>
      <c r="AK184" s="353"/>
      <c r="AL184" s="353"/>
      <c r="AM184" s="353"/>
      <c r="AN184" s="353"/>
      <c r="AO184" s="353"/>
      <c r="AP184" s="353"/>
      <c r="AQ184" s="353"/>
      <c r="AR184" s="353"/>
      <c r="AS184" s="353"/>
      <c r="AT184" s="353"/>
      <c r="AU184" s="353"/>
      <c r="AV184" s="353"/>
      <c r="AW184" s="353"/>
      <c r="AX184" s="353"/>
      <c r="AY184" s="353"/>
      <c r="AZ184" s="353"/>
      <c r="BA184" s="353"/>
      <c r="BB184" s="353"/>
      <c r="BC184" s="353"/>
      <c r="BD184" s="353"/>
      <c r="BE184" s="353"/>
      <c r="BF184" s="353"/>
      <c r="BG184" s="353"/>
      <c r="BH184" s="353"/>
      <c r="BI184" s="353"/>
      <c r="BJ184" s="353"/>
      <c r="BK184" s="353"/>
      <c r="BL184" s="353"/>
      <c r="BM184" s="353"/>
      <c r="BN184" s="353"/>
      <c r="BO184" s="353"/>
      <c r="BP184" s="353"/>
      <c r="BQ184" s="353"/>
      <c r="BR184" s="353"/>
      <c r="BS184" s="353"/>
      <c r="BT184" s="353"/>
    </row>
    <row r="185" spans="1:72">
      <c r="A185" s="353"/>
      <c r="B185" s="353"/>
      <c r="C185" s="353"/>
      <c r="D185" s="353"/>
      <c r="E185" s="353"/>
      <c r="F185" s="353"/>
      <c r="G185" s="353"/>
      <c r="H185" s="353"/>
      <c r="I185" s="353"/>
      <c r="J185" s="560"/>
      <c r="K185" s="353"/>
      <c r="L185" s="353"/>
      <c r="M185" s="353"/>
      <c r="N185" s="353"/>
      <c r="O185" s="353"/>
      <c r="P185" s="353"/>
      <c r="Q185" s="353"/>
      <c r="R185" s="353"/>
      <c r="S185" s="353"/>
      <c r="T185" s="353"/>
      <c r="U185" s="353"/>
      <c r="V185" s="353"/>
      <c r="W185" s="353"/>
      <c r="X185" s="353"/>
      <c r="Y185" s="353"/>
      <c r="Z185" s="353"/>
      <c r="AA185" s="353"/>
      <c r="AB185" s="353"/>
      <c r="AC185" s="353"/>
      <c r="AD185" s="353"/>
      <c r="AE185" s="353"/>
      <c r="AF185" s="353"/>
      <c r="AG185" s="353"/>
      <c r="AH185" s="353"/>
      <c r="AI185" s="353"/>
      <c r="AJ185" s="353"/>
      <c r="AK185" s="353"/>
      <c r="AL185" s="353"/>
      <c r="AM185" s="353"/>
      <c r="AN185" s="353"/>
      <c r="AO185" s="353"/>
      <c r="AP185" s="353"/>
      <c r="AQ185" s="353"/>
      <c r="AR185" s="353"/>
      <c r="AS185" s="353"/>
      <c r="AT185" s="353"/>
      <c r="AU185" s="353"/>
      <c r="AV185" s="353"/>
      <c r="AW185" s="353"/>
      <c r="AX185" s="353"/>
      <c r="AY185" s="353"/>
      <c r="AZ185" s="353"/>
      <c r="BA185" s="353"/>
      <c r="BB185" s="353"/>
      <c r="BC185" s="353"/>
      <c r="BD185" s="353"/>
      <c r="BE185" s="353"/>
      <c r="BF185" s="353"/>
      <c r="BG185" s="353"/>
      <c r="BH185" s="353"/>
      <c r="BI185" s="353"/>
      <c r="BJ185" s="353"/>
      <c r="BK185" s="353"/>
      <c r="BL185" s="353"/>
      <c r="BM185" s="353"/>
      <c r="BN185" s="353"/>
      <c r="BO185" s="353"/>
      <c r="BP185" s="353"/>
      <c r="BQ185" s="353"/>
      <c r="BR185" s="353"/>
      <c r="BS185" s="353"/>
      <c r="BT185" s="353"/>
    </row>
    <row r="186" spans="1:72">
      <c r="A186" s="353"/>
      <c r="B186" s="353"/>
      <c r="C186" s="353"/>
      <c r="D186" s="353"/>
      <c r="E186" s="353"/>
      <c r="F186" s="353"/>
      <c r="G186" s="353"/>
      <c r="H186" s="353"/>
      <c r="I186" s="353"/>
      <c r="J186" s="560"/>
      <c r="K186" s="353"/>
      <c r="L186" s="353"/>
      <c r="M186" s="353"/>
      <c r="N186" s="353"/>
      <c r="O186" s="353"/>
      <c r="P186" s="353"/>
      <c r="Q186" s="353"/>
      <c r="R186" s="353"/>
      <c r="S186" s="353"/>
      <c r="T186" s="353"/>
      <c r="U186" s="353"/>
      <c r="V186" s="353"/>
      <c r="W186" s="353"/>
      <c r="X186" s="353"/>
      <c r="Y186" s="353"/>
      <c r="Z186" s="353"/>
      <c r="AA186" s="353"/>
      <c r="AB186" s="353"/>
      <c r="AC186" s="353"/>
      <c r="AD186" s="353"/>
      <c r="AE186" s="353"/>
      <c r="AF186" s="353"/>
      <c r="AG186" s="353"/>
      <c r="AH186" s="353"/>
      <c r="AI186" s="353"/>
      <c r="AJ186" s="353"/>
      <c r="AK186" s="353"/>
      <c r="AL186" s="353"/>
      <c r="AM186" s="353"/>
      <c r="AN186" s="353"/>
      <c r="AO186" s="353"/>
      <c r="AP186" s="353"/>
      <c r="AQ186" s="353"/>
      <c r="AR186" s="353"/>
      <c r="AS186" s="353"/>
      <c r="AT186" s="353"/>
      <c r="AU186" s="353"/>
      <c r="AV186" s="353"/>
      <c r="AW186" s="353"/>
      <c r="AX186" s="353"/>
      <c r="AY186" s="353"/>
      <c r="AZ186" s="353"/>
      <c r="BA186" s="353"/>
      <c r="BB186" s="353"/>
      <c r="BC186" s="353"/>
      <c r="BD186" s="353"/>
      <c r="BE186" s="353"/>
      <c r="BF186" s="353"/>
      <c r="BG186" s="353"/>
      <c r="BH186" s="353"/>
      <c r="BI186" s="353"/>
      <c r="BJ186" s="353"/>
      <c r="BK186" s="353"/>
      <c r="BL186" s="353"/>
      <c r="BM186" s="353"/>
      <c r="BN186" s="353"/>
      <c r="BO186" s="353"/>
      <c r="BP186" s="353"/>
      <c r="BQ186" s="353"/>
      <c r="BR186" s="353"/>
      <c r="BS186" s="353"/>
      <c r="BT186" s="353"/>
    </row>
    <row r="187" spans="1:72">
      <c r="A187" s="353"/>
      <c r="B187" s="353"/>
      <c r="C187" s="353"/>
      <c r="D187" s="353"/>
      <c r="E187" s="353"/>
      <c r="F187" s="353"/>
      <c r="G187" s="353"/>
      <c r="H187" s="353"/>
      <c r="I187" s="353"/>
      <c r="J187" s="560"/>
      <c r="K187" s="353"/>
      <c r="L187" s="353"/>
      <c r="M187" s="353"/>
      <c r="N187" s="353"/>
      <c r="O187" s="353"/>
      <c r="P187" s="353"/>
      <c r="Q187" s="353"/>
      <c r="R187" s="353"/>
      <c r="S187" s="353"/>
      <c r="T187" s="353"/>
      <c r="U187" s="353"/>
      <c r="V187" s="353"/>
      <c r="W187" s="353"/>
      <c r="X187" s="353"/>
      <c r="Y187" s="353"/>
      <c r="Z187" s="353"/>
      <c r="AA187" s="353"/>
      <c r="AB187" s="353"/>
      <c r="AC187" s="353"/>
      <c r="AD187" s="353"/>
      <c r="AE187" s="353"/>
      <c r="AF187" s="353"/>
      <c r="AG187" s="353"/>
      <c r="AH187" s="353"/>
      <c r="AI187" s="353"/>
      <c r="AJ187" s="353"/>
      <c r="AK187" s="353"/>
      <c r="AL187" s="353"/>
      <c r="AM187" s="353"/>
      <c r="AN187" s="353"/>
      <c r="AO187" s="353"/>
      <c r="AP187" s="353"/>
      <c r="AQ187" s="353"/>
      <c r="AR187" s="353"/>
      <c r="AS187" s="353"/>
      <c r="AT187" s="353"/>
      <c r="AU187" s="353"/>
      <c r="AV187" s="353"/>
      <c r="AW187" s="353"/>
      <c r="AX187" s="353"/>
      <c r="AY187" s="353"/>
      <c r="AZ187" s="353"/>
      <c r="BA187" s="353"/>
      <c r="BB187" s="353"/>
      <c r="BC187" s="353"/>
      <c r="BD187" s="353"/>
      <c r="BE187" s="353"/>
      <c r="BF187" s="353"/>
      <c r="BG187" s="353"/>
      <c r="BH187" s="353"/>
      <c r="BI187" s="353"/>
      <c r="BJ187" s="353"/>
      <c r="BK187" s="353"/>
      <c r="BL187" s="353"/>
      <c r="BM187" s="353"/>
      <c r="BN187" s="353"/>
      <c r="BO187" s="353"/>
      <c r="BP187" s="353"/>
      <c r="BQ187" s="353"/>
      <c r="BR187" s="353"/>
      <c r="BS187" s="353"/>
      <c r="BT187" s="353"/>
    </row>
    <row r="188" spans="1:72">
      <c r="A188" s="353"/>
      <c r="B188" s="353"/>
      <c r="C188" s="353"/>
      <c r="D188" s="353"/>
      <c r="E188" s="353"/>
      <c r="F188" s="353"/>
      <c r="G188" s="353"/>
      <c r="H188" s="353"/>
      <c r="I188" s="353"/>
      <c r="J188" s="560"/>
      <c r="K188" s="353"/>
      <c r="L188" s="353"/>
      <c r="M188" s="353"/>
      <c r="N188" s="353"/>
      <c r="O188" s="353"/>
      <c r="P188" s="353"/>
      <c r="Q188" s="353"/>
      <c r="R188" s="353"/>
      <c r="S188" s="353"/>
      <c r="T188" s="353"/>
      <c r="U188" s="353"/>
      <c r="V188" s="353"/>
      <c r="W188" s="353"/>
      <c r="X188" s="353"/>
      <c r="Y188" s="353"/>
      <c r="Z188" s="353"/>
      <c r="AA188" s="353"/>
      <c r="AB188" s="353"/>
      <c r="AC188" s="353"/>
      <c r="AD188" s="353"/>
      <c r="AE188" s="353"/>
      <c r="AF188" s="353"/>
      <c r="AG188" s="353"/>
      <c r="AH188" s="353"/>
      <c r="AI188" s="353"/>
      <c r="AJ188" s="353"/>
      <c r="AK188" s="353"/>
      <c r="AL188" s="353"/>
      <c r="AM188" s="353"/>
      <c r="AN188" s="353"/>
      <c r="AO188" s="353"/>
      <c r="AP188" s="353"/>
      <c r="AQ188" s="353"/>
      <c r="AR188" s="353"/>
      <c r="AS188" s="353"/>
      <c r="AT188" s="353"/>
      <c r="AU188" s="353"/>
      <c r="AV188" s="353"/>
      <c r="AW188" s="353"/>
      <c r="AX188" s="353"/>
      <c r="AY188" s="353"/>
      <c r="AZ188" s="353"/>
      <c r="BA188" s="353"/>
      <c r="BB188" s="353"/>
      <c r="BC188" s="353"/>
      <c r="BD188" s="353"/>
      <c r="BE188" s="353"/>
      <c r="BF188" s="353"/>
      <c r="BG188" s="353"/>
      <c r="BH188" s="353"/>
      <c r="BI188" s="353"/>
      <c r="BJ188" s="353"/>
      <c r="BK188" s="353"/>
      <c r="BL188" s="353"/>
      <c r="BM188" s="353"/>
      <c r="BN188" s="353"/>
      <c r="BO188" s="353"/>
      <c r="BP188" s="353"/>
      <c r="BQ188" s="353"/>
      <c r="BR188" s="353"/>
      <c r="BS188" s="353"/>
      <c r="BT188" s="353"/>
    </row>
    <row r="189" spans="1:72">
      <c r="A189" s="353"/>
      <c r="B189" s="353"/>
      <c r="C189" s="353"/>
      <c r="D189" s="353"/>
      <c r="E189" s="353"/>
      <c r="F189" s="353"/>
      <c r="G189" s="353"/>
      <c r="H189" s="353"/>
      <c r="I189" s="353"/>
      <c r="J189" s="560"/>
      <c r="K189" s="353"/>
      <c r="L189" s="353"/>
      <c r="M189" s="353"/>
      <c r="N189" s="353"/>
      <c r="O189" s="353"/>
      <c r="P189" s="353"/>
      <c r="Q189" s="353"/>
      <c r="R189" s="353"/>
      <c r="S189" s="353"/>
      <c r="T189" s="353"/>
      <c r="U189" s="353"/>
      <c r="V189" s="353"/>
      <c r="W189" s="353"/>
      <c r="X189" s="353"/>
      <c r="Y189" s="353"/>
      <c r="Z189" s="353"/>
      <c r="AA189" s="353"/>
      <c r="AB189" s="353"/>
      <c r="AC189" s="353"/>
      <c r="AD189" s="353"/>
      <c r="AE189" s="353"/>
      <c r="AF189" s="353"/>
      <c r="AG189" s="353"/>
      <c r="AH189" s="353"/>
      <c r="AI189" s="353"/>
      <c r="AJ189" s="353"/>
      <c r="AK189" s="353"/>
      <c r="AL189" s="353"/>
      <c r="AM189" s="353"/>
      <c r="AN189" s="353"/>
      <c r="AO189" s="353"/>
      <c r="AP189" s="353"/>
      <c r="AQ189" s="353"/>
      <c r="AR189" s="353"/>
      <c r="AS189" s="353"/>
      <c r="AT189" s="353"/>
      <c r="AU189" s="353"/>
      <c r="AV189" s="353"/>
      <c r="AW189" s="353"/>
      <c r="AX189" s="353"/>
      <c r="AY189" s="353"/>
      <c r="AZ189" s="353"/>
      <c r="BA189" s="353"/>
      <c r="BB189" s="353"/>
      <c r="BC189" s="353"/>
      <c r="BD189" s="353"/>
      <c r="BE189" s="353"/>
      <c r="BF189" s="353"/>
      <c r="BG189" s="353"/>
      <c r="BH189" s="353"/>
      <c r="BI189" s="353"/>
      <c r="BJ189" s="353"/>
      <c r="BK189" s="353"/>
      <c r="BL189" s="353"/>
      <c r="BM189" s="353"/>
      <c r="BN189" s="353"/>
      <c r="BO189" s="353"/>
      <c r="BP189" s="353"/>
      <c r="BQ189" s="353"/>
      <c r="BR189" s="353"/>
      <c r="BS189" s="353"/>
      <c r="BT189" s="353"/>
    </row>
    <row r="190" spans="1:72">
      <c r="A190" s="353"/>
      <c r="B190" s="353"/>
      <c r="C190" s="353"/>
      <c r="D190" s="353"/>
      <c r="E190" s="353"/>
      <c r="F190" s="353"/>
      <c r="G190" s="353"/>
      <c r="H190" s="353"/>
      <c r="I190" s="353"/>
      <c r="J190" s="560"/>
      <c r="K190" s="353"/>
      <c r="L190" s="353"/>
      <c r="M190" s="353"/>
      <c r="N190" s="353"/>
      <c r="O190" s="353"/>
      <c r="P190" s="353"/>
      <c r="Q190" s="353"/>
      <c r="R190" s="353"/>
      <c r="S190" s="353"/>
      <c r="T190" s="353"/>
      <c r="U190" s="353"/>
      <c r="V190" s="353"/>
      <c r="W190" s="353"/>
      <c r="X190" s="353"/>
      <c r="Y190" s="353"/>
      <c r="Z190" s="353"/>
      <c r="AA190" s="353"/>
      <c r="AB190" s="353"/>
      <c r="AC190" s="353"/>
      <c r="AD190" s="353"/>
      <c r="AE190" s="353"/>
      <c r="AF190" s="353"/>
      <c r="AG190" s="353"/>
      <c r="AH190" s="353"/>
      <c r="AI190" s="353"/>
      <c r="AJ190" s="353"/>
      <c r="AK190" s="353"/>
      <c r="AL190" s="353"/>
      <c r="AM190" s="353"/>
      <c r="AN190" s="353"/>
      <c r="AO190" s="353"/>
      <c r="AP190" s="353"/>
      <c r="AQ190" s="353"/>
      <c r="AR190" s="353"/>
      <c r="AS190" s="353"/>
      <c r="AT190" s="353"/>
      <c r="AU190" s="353"/>
      <c r="AV190" s="353"/>
      <c r="AW190" s="353"/>
      <c r="AX190" s="353"/>
      <c r="AY190" s="353"/>
      <c r="AZ190" s="353"/>
      <c r="BA190" s="353"/>
      <c r="BB190" s="353"/>
      <c r="BC190" s="353"/>
      <c r="BD190" s="353"/>
      <c r="BE190" s="353"/>
      <c r="BF190" s="353"/>
      <c r="BG190" s="353"/>
      <c r="BH190" s="353"/>
      <c r="BI190" s="353"/>
      <c r="BJ190" s="353"/>
      <c r="BK190" s="353"/>
      <c r="BL190" s="353"/>
      <c r="BM190" s="353"/>
      <c r="BN190" s="353"/>
      <c r="BO190" s="353"/>
      <c r="BP190" s="353"/>
      <c r="BQ190" s="353"/>
      <c r="BR190" s="353"/>
      <c r="BS190" s="353"/>
      <c r="BT190" s="353"/>
    </row>
    <row r="191" spans="1:72">
      <c r="A191" s="353"/>
      <c r="B191" s="353"/>
      <c r="C191" s="353"/>
      <c r="D191" s="353"/>
      <c r="E191" s="353"/>
      <c r="F191" s="353"/>
      <c r="G191" s="353"/>
      <c r="H191" s="353"/>
      <c r="I191" s="353"/>
      <c r="J191" s="560"/>
      <c r="K191" s="353"/>
      <c r="L191" s="353"/>
      <c r="M191" s="353"/>
      <c r="N191" s="353"/>
      <c r="O191" s="353"/>
      <c r="P191" s="353"/>
      <c r="Q191" s="353"/>
      <c r="R191" s="353"/>
      <c r="S191" s="353"/>
      <c r="T191" s="353"/>
      <c r="U191" s="353"/>
      <c r="V191" s="353"/>
      <c r="W191" s="353"/>
      <c r="X191" s="353"/>
      <c r="Y191" s="353"/>
      <c r="Z191" s="353"/>
      <c r="AA191" s="353"/>
      <c r="AB191" s="353"/>
      <c r="AC191" s="353"/>
      <c r="AD191" s="353"/>
      <c r="AE191" s="353"/>
      <c r="AF191" s="353"/>
      <c r="AG191" s="353"/>
      <c r="AH191" s="353"/>
      <c r="AI191" s="353"/>
      <c r="AJ191" s="353"/>
      <c r="AK191" s="353"/>
      <c r="AL191" s="353"/>
      <c r="AM191" s="353"/>
      <c r="AN191" s="353"/>
      <c r="AO191" s="353"/>
      <c r="AP191" s="353"/>
      <c r="AQ191" s="353"/>
      <c r="AR191" s="353"/>
      <c r="AS191" s="353"/>
      <c r="AT191" s="353"/>
      <c r="AU191" s="353"/>
      <c r="AV191" s="353"/>
      <c r="AW191" s="353"/>
      <c r="AX191" s="353"/>
      <c r="AY191" s="353"/>
      <c r="AZ191" s="353"/>
      <c r="BA191" s="353"/>
      <c r="BB191" s="353"/>
      <c r="BC191" s="353"/>
      <c r="BD191" s="353"/>
      <c r="BE191" s="353"/>
      <c r="BF191" s="353"/>
      <c r="BG191" s="353"/>
      <c r="BH191" s="353"/>
      <c r="BI191" s="353"/>
      <c r="BJ191" s="353"/>
      <c r="BK191" s="353"/>
      <c r="BL191" s="353"/>
      <c r="BM191" s="353"/>
      <c r="BN191" s="353"/>
      <c r="BO191" s="353"/>
      <c r="BP191" s="353"/>
      <c r="BQ191" s="353"/>
      <c r="BR191" s="353"/>
      <c r="BS191" s="353"/>
      <c r="BT191" s="353"/>
    </row>
    <row r="192" spans="1:72">
      <c r="A192" s="353"/>
      <c r="B192" s="353"/>
      <c r="C192" s="353"/>
      <c r="D192" s="353"/>
      <c r="E192" s="353"/>
      <c r="F192" s="353"/>
      <c r="G192" s="353"/>
      <c r="H192" s="353"/>
      <c r="I192" s="353"/>
      <c r="J192" s="560"/>
      <c r="K192" s="353"/>
      <c r="L192" s="353"/>
      <c r="M192" s="353"/>
      <c r="N192" s="353"/>
      <c r="O192" s="353"/>
      <c r="P192" s="353"/>
      <c r="Q192" s="353"/>
      <c r="R192" s="353"/>
      <c r="S192" s="353"/>
      <c r="T192" s="353"/>
      <c r="U192" s="353"/>
      <c r="V192" s="353"/>
      <c r="W192" s="353"/>
      <c r="X192" s="353"/>
      <c r="Y192" s="353"/>
      <c r="Z192" s="353"/>
      <c r="AA192" s="353"/>
      <c r="AB192" s="353"/>
      <c r="AC192" s="353"/>
      <c r="AD192" s="353"/>
      <c r="AE192" s="353"/>
      <c r="AF192" s="353"/>
      <c r="AG192" s="353"/>
      <c r="AH192" s="353"/>
      <c r="AI192" s="353"/>
      <c r="AJ192" s="353"/>
      <c r="AK192" s="353"/>
      <c r="AL192" s="353"/>
      <c r="AM192" s="353"/>
      <c r="AN192" s="353"/>
      <c r="AO192" s="353"/>
      <c r="AP192" s="353"/>
      <c r="AQ192" s="353"/>
      <c r="AR192" s="353"/>
      <c r="AS192" s="353"/>
      <c r="AT192" s="353"/>
      <c r="AU192" s="353"/>
      <c r="AV192" s="353"/>
      <c r="AW192" s="353"/>
      <c r="AX192" s="353"/>
      <c r="AY192" s="353"/>
      <c r="AZ192" s="353"/>
      <c r="BA192" s="353"/>
      <c r="BB192" s="353"/>
      <c r="BC192" s="353"/>
      <c r="BD192" s="353"/>
      <c r="BE192" s="353"/>
      <c r="BF192" s="353"/>
      <c r="BG192" s="353"/>
      <c r="BH192" s="353"/>
      <c r="BI192" s="353"/>
      <c r="BJ192" s="353"/>
      <c r="BK192" s="353"/>
      <c r="BL192" s="353"/>
      <c r="BM192" s="353"/>
      <c r="BN192" s="353"/>
      <c r="BO192" s="353"/>
      <c r="BP192" s="353"/>
      <c r="BQ192" s="353"/>
      <c r="BR192" s="353"/>
      <c r="BS192" s="353"/>
      <c r="BT192" s="353"/>
    </row>
    <row r="193" spans="1:72">
      <c r="A193" s="353"/>
      <c r="B193" s="353"/>
      <c r="C193" s="353"/>
      <c r="D193" s="353"/>
      <c r="E193" s="353"/>
      <c r="F193" s="353"/>
      <c r="G193" s="353"/>
      <c r="H193" s="353"/>
      <c r="I193" s="353"/>
      <c r="J193" s="560"/>
      <c r="K193" s="353"/>
      <c r="L193" s="353"/>
      <c r="M193" s="353"/>
      <c r="N193" s="353"/>
      <c r="O193" s="353"/>
      <c r="P193" s="353"/>
      <c r="Q193" s="353"/>
      <c r="R193" s="353"/>
      <c r="S193" s="353"/>
      <c r="T193" s="353"/>
      <c r="U193" s="353"/>
      <c r="V193" s="353"/>
      <c r="W193" s="353"/>
      <c r="X193" s="353"/>
      <c r="Y193" s="353"/>
      <c r="Z193" s="353"/>
      <c r="AA193" s="353"/>
      <c r="AB193" s="353"/>
      <c r="AC193" s="353"/>
      <c r="AD193" s="353"/>
      <c r="AE193" s="353"/>
      <c r="AF193" s="353"/>
      <c r="AG193" s="353"/>
      <c r="AH193" s="353"/>
      <c r="AI193" s="353"/>
      <c r="AJ193" s="353"/>
      <c r="AK193" s="353"/>
      <c r="AL193" s="353"/>
      <c r="AM193" s="353"/>
      <c r="AN193" s="353"/>
      <c r="AO193" s="353"/>
      <c r="AP193" s="353"/>
      <c r="AQ193" s="353"/>
      <c r="AR193" s="353"/>
      <c r="AS193" s="353"/>
      <c r="AT193" s="353"/>
      <c r="AU193" s="353"/>
      <c r="AV193" s="353"/>
      <c r="AW193" s="353"/>
      <c r="AX193" s="353"/>
      <c r="AY193" s="353"/>
      <c r="AZ193" s="353"/>
      <c r="BA193" s="353"/>
      <c r="BB193" s="353"/>
      <c r="BC193" s="353"/>
      <c r="BD193" s="353"/>
      <c r="BE193" s="353"/>
      <c r="BF193" s="353"/>
      <c r="BG193" s="353"/>
      <c r="BH193" s="353"/>
      <c r="BI193" s="353"/>
      <c r="BJ193" s="353"/>
      <c r="BK193" s="353"/>
      <c r="BL193" s="353"/>
      <c r="BM193" s="353"/>
      <c r="BN193" s="353"/>
      <c r="BO193" s="353"/>
      <c r="BP193" s="353"/>
      <c r="BQ193" s="353"/>
      <c r="BR193" s="353"/>
      <c r="BS193" s="353"/>
      <c r="BT193" s="353"/>
    </row>
    <row r="194" spans="1:72">
      <c r="A194" s="353"/>
      <c r="B194" s="353"/>
      <c r="C194" s="353"/>
      <c r="D194" s="353"/>
      <c r="E194" s="353"/>
      <c r="F194" s="353"/>
      <c r="G194" s="353"/>
      <c r="H194" s="353"/>
      <c r="I194" s="353"/>
      <c r="J194" s="560"/>
      <c r="K194" s="353"/>
      <c r="L194" s="353"/>
      <c r="M194" s="353"/>
      <c r="N194" s="353"/>
      <c r="O194" s="353"/>
      <c r="P194" s="353"/>
      <c r="Q194" s="353"/>
      <c r="R194" s="353"/>
      <c r="S194" s="353"/>
      <c r="T194" s="353"/>
      <c r="U194" s="353"/>
      <c r="V194" s="353"/>
      <c r="W194" s="353"/>
      <c r="X194" s="353"/>
      <c r="Y194" s="353"/>
      <c r="Z194" s="353"/>
      <c r="AA194" s="353"/>
      <c r="AB194" s="353"/>
      <c r="AC194" s="353"/>
      <c r="AD194" s="353"/>
      <c r="AE194" s="353"/>
      <c r="AF194" s="353"/>
      <c r="AG194" s="353"/>
      <c r="AH194" s="353"/>
      <c r="AI194" s="353"/>
      <c r="AJ194" s="353"/>
      <c r="AK194" s="353"/>
      <c r="AL194" s="353"/>
      <c r="AM194" s="353"/>
      <c r="AN194" s="353"/>
      <c r="AO194" s="353"/>
      <c r="AP194" s="353"/>
      <c r="AQ194" s="353"/>
      <c r="AR194" s="353"/>
      <c r="AS194" s="353"/>
      <c r="AT194" s="353"/>
      <c r="AU194" s="353"/>
      <c r="AV194" s="353"/>
      <c r="AW194" s="353"/>
      <c r="AX194" s="353"/>
      <c r="AY194" s="353"/>
      <c r="AZ194" s="353"/>
      <c r="BA194" s="353"/>
      <c r="BB194" s="353"/>
      <c r="BC194" s="353"/>
      <c r="BD194" s="353"/>
      <c r="BE194" s="353"/>
      <c r="BF194" s="353"/>
      <c r="BG194" s="353"/>
      <c r="BH194" s="353"/>
      <c r="BI194" s="353"/>
      <c r="BJ194" s="353"/>
      <c r="BK194" s="353"/>
      <c r="BL194" s="353"/>
      <c r="BM194" s="353"/>
      <c r="BN194" s="353"/>
      <c r="BO194" s="353"/>
      <c r="BP194" s="353"/>
      <c r="BQ194" s="353"/>
      <c r="BR194" s="353"/>
      <c r="BS194" s="353"/>
      <c r="BT194" s="353"/>
    </row>
    <row r="195" spans="1:72">
      <c r="A195" s="353"/>
      <c r="B195" s="353"/>
      <c r="C195" s="353"/>
      <c r="D195" s="353"/>
      <c r="E195" s="353"/>
      <c r="F195" s="353"/>
      <c r="G195" s="353"/>
      <c r="H195" s="353"/>
      <c r="I195" s="353"/>
      <c r="J195" s="560"/>
      <c r="K195" s="353"/>
      <c r="L195" s="353"/>
      <c r="M195" s="353"/>
      <c r="N195" s="353"/>
      <c r="O195" s="353"/>
      <c r="P195" s="353"/>
      <c r="Q195" s="353"/>
      <c r="R195" s="353"/>
      <c r="S195" s="353"/>
      <c r="T195" s="353"/>
      <c r="U195" s="353"/>
      <c r="V195" s="353"/>
      <c r="W195" s="353"/>
      <c r="X195" s="353"/>
      <c r="Y195" s="353"/>
      <c r="Z195" s="353"/>
      <c r="AA195" s="353"/>
      <c r="AB195" s="353"/>
      <c r="AC195" s="353"/>
      <c r="AD195" s="353"/>
      <c r="AE195" s="353"/>
      <c r="AF195" s="353"/>
      <c r="AG195" s="353"/>
      <c r="AH195" s="353"/>
      <c r="AI195" s="353"/>
      <c r="AJ195" s="353"/>
      <c r="AK195" s="353"/>
      <c r="AL195" s="353"/>
      <c r="AM195" s="353"/>
      <c r="AN195" s="353"/>
      <c r="AO195" s="353"/>
      <c r="AP195" s="353"/>
      <c r="AQ195" s="353"/>
      <c r="AR195" s="353"/>
      <c r="AS195" s="353"/>
      <c r="AT195" s="353"/>
      <c r="AU195" s="353"/>
      <c r="AV195" s="353"/>
      <c r="AW195" s="353"/>
      <c r="AX195" s="353"/>
      <c r="AY195" s="353"/>
      <c r="AZ195" s="353"/>
      <c r="BA195" s="353"/>
      <c r="BB195" s="353"/>
      <c r="BC195" s="353"/>
      <c r="BD195" s="353"/>
      <c r="BE195" s="353"/>
      <c r="BF195" s="353"/>
      <c r="BG195" s="353"/>
      <c r="BH195" s="353"/>
      <c r="BI195" s="353"/>
      <c r="BJ195" s="353"/>
      <c r="BK195" s="353"/>
      <c r="BL195" s="353"/>
      <c r="BM195" s="353"/>
      <c r="BN195" s="353"/>
      <c r="BO195" s="353"/>
      <c r="BP195" s="353"/>
      <c r="BQ195" s="353"/>
      <c r="BR195" s="353"/>
      <c r="BS195" s="353"/>
      <c r="BT195" s="353"/>
    </row>
    <row r="196" spans="1:72">
      <c r="A196" s="353"/>
      <c r="B196" s="353"/>
      <c r="C196" s="353"/>
      <c r="D196" s="353"/>
      <c r="E196" s="353"/>
      <c r="F196" s="353"/>
      <c r="G196" s="353"/>
      <c r="H196" s="353"/>
      <c r="I196" s="353"/>
      <c r="J196" s="560"/>
      <c r="K196" s="353"/>
      <c r="L196" s="353"/>
      <c r="M196" s="353"/>
      <c r="N196" s="353"/>
      <c r="O196" s="353"/>
      <c r="P196" s="353"/>
      <c r="Q196" s="353"/>
      <c r="R196" s="353"/>
      <c r="S196" s="353"/>
      <c r="T196" s="353"/>
      <c r="U196" s="353"/>
      <c r="V196" s="353"/>
      <c r="W196" s="353"/>
      <c r="X196" s="353"/>
      <c r="Y196" s="353"/>
      <c r="Z196" s="353"/>
      <c r="AA196" s="353"/>
      <c r="AB196" s="353"/>
      <c r="AC196" s="353"/>
      <c r="AD196" s="353"/>
      <c r="AE196" s="353"/>
      <c r="AF196" s="353"/>
      <c r="AG196" s="353"/>
      <c r="AH196" s="353"/>
      <c r="AI196" s="353"/>
      <c r="AJ196" s="353"/>
      <c r="AK196" s="353"/>
      <c r="AL196" s="353"/>
      <c r="AM196" s="353"/>
      <c r="AN196" s="353"/>
      <c r="AO196" s="353"/>
      <c r="AP196" s="353"/>
      <c r="AQ196" s="353"/>
      <c r="AR196" s="353"/>
      <c r="AS196" s="353"/>
      <c r="AT196" s="353"/>
      <c r="AU196" s="353"/>
      <c r="AV196" s="353"/>
      <c r="AW196" s="353"/>
      <c r="AX196" s="353"/>
      <c r="AY196" s="353"/>
      <c r="AZ196" s="353"/>
      <c r="BA196" s="353"/>
      <c r="BB196" s="353"/>
      <c r="BC196" s="353"/>
      <c r="BD196" s="353"/>
      <c r="BE196" s="353"/>
      <c r="BF196" s="353"/>
      <c r="BG196" s="353"/>
      <c r="BH196" s="353"/>
      <c r="BI196" s="353"/>
      <c r="BJ196" s="353"/>
      <c r="BK196" s="353"/>
      <c r="BL196" s="353"/>
      <c r="BM196" s="353"/>
      <c r="BN196" s="353"/>
      <c r="BO196" s="353"/>
      <c r="BP196" s="353"/>
      <c r="BQ196" s="353"/>
      <c r="BR196" s="353"/>
      <c r="BS196" s="353"/>
      <c r="BT196" s="353"/>
    </row>
    <row r="197" spans="1:72">
      <c r="A197" s="353"/>
      <c r="B197" s="353"/>
      <c r="C197" s="353"/>
      <c r="D197" s="353"/>
      <c r="E197" s="353"/>
      <c r="F197" s="353"/>
      <c r="G197" s="353"/>
      <c r="H197" s="353"/>
      <c r="I197" s="353"/>
      <c r="J197" s="560"/>
      <c r="K197" s="353"/>
      <c r="L197" s="353"/>
      <c r="M197" s="353"/>
      <c r="N197" s="353"/>
      <c r="O197" s="353"/>
      <c r="P197" s="353"/>
      <c r="Q197" s="353"/>
      <c r="R197" s="353"/>
      <c r="S197" s="353"/>
      <c r="T197" s="353"/>
      <c r="U197" s="353"/>
      <c r="V197" s="353"/>
      <c r="W197" s="353"/>
      <c r="X197" s="353"/>
      <c r="Y197" s="353"/>
      <c r="Z197" s="353"/>
      <c r="AA197" s="353"/>
      <c r="AB197" s="353"/>
      <c r="AC197" s="353"/>
      <c r="AD197" s="353"/>
      <c r="AE197" s="353"/>
      <c r="AF197" s="353"/>
      <c r="AG197" s="353"/>
      <c r="AH197" s="353"/>
      <c r="AI197" s="353"/>
      <c r="AJ197" s="353"/>
      <c r="AK197" s="353"/>
      <c r="AL197" s="353"/>
      <c r="AM197" s="353"/>
      <c r="AN197" s="353"/>
      <c r="AO197" s="353"/>
      <c r="AP197" s="353"/>
      <c r="AQ197" s="353"/>
      <c r="AR197" s="353"/>
      <c r="AS197" s="353"/>
      <c r="AT197" s="353"/>
      <c r="AU197" s="353"/>
      <c r="AV197" s="353"/>
      <c r="AW197" s="353"/>
      <c r="AX197" s="353"/>
      <c r="AY197" s="353"/>
      <c r="AZ197" s="353"/>
      <c r="BA197" s="353"/>
      <c r="BB197" s="353"/>
      <c r="BC197" s="353"/>
      <c r="BD197" s="353"/>
      <c r="BE197" s="353"/>
      <c r="BF197" s="353"/>
      <c r="BG197" s="353"/>
      <c r="BH197" s="353"/>
      <c r="BI197" s="353"/>
      <c r="BJ197" s="353"/>
      <c r="BK197" s="353"/>
      <c r="BL197" s="353"/>
      <c r="BM197" s="353"/>
      <c r="BN197" s="353"/>
      <c r="BO197" s="353"/>
      <c r="BP197" s="353"/>
      <c r="BQ197" s="353"/>
      <c r="BR197" s="353"/>
      <c r="BS197" s="353"/>
      <c r="BT197" s="353"/>
    </row>
    <row r="198" spans="1:72">
      <c r="A198" s="353"/>
      <c r="B198" s="353"/>
      <c r="C198" s="353"/>
      <c r="D198" s="353"/>
      <c r="E198" s="353"/>
      <c r="F198" s="353"/>
      <c r="G198" s="353"/>
      <c r="H198" s="353"/>
      <c r="I198" s="353"/>
      <c r="J198" s="560"/>
      <c r="K198" s="353"/>
      <c r="L198" s="353"/>
      <c r="M198" s="353"/>
      <c r="N198" s="353"/>
      <c r="O198" s="353"/>
      <c r="P198" s="353"/>
      <c r="Q198" s="353"/>
      <c r="R198" s="353"/>
      <c r="S198" s="353"/>
      <c r="T198" s="353"/>
      <c r="U198" s="353"/>
      <c r="V198" s="353"/>
      <c r="W198" s="353"/>
      <c r="X198" s="353"/>
      <c r="Y198" s="353"/>
      <c r="Z198" s="353"/>
      <c r="AA198" s="353"/>
      <c r="AB198" s="353"/>
      <c r="AC198" s="353"/>
      <c r="AD198" s="353"/>
      <c r="AE198" s="353"/>
      <c r="AF198" s="353"/>
      <c r="AG198" s="353"/>
      <c r="AH198" s="353"/>
      <c r="AI198" s="353"/>
      <c r="AJ198" s="353"/>
      <c r="AK198" s="353"/>
      <c r="AL198" s="353"/>
      <c r="AM198" s="353"/>
      <c r="AN198" s="353"/>
      <c r="AO198" s="353"/>
      <c r="AP198" s="353"/>
      <c r="AQ198" s="353"/>
      <c r="AR198" s="353"/>
      <c r="AS198" s="353"/>
      <c r="AT198" s="353"/>
      <c r="AU198" s="353"/>
      <c r="AV198" s="353"/>
      <c r="AW198" s="353"/>
      <c r="AX198" s="353"/>
      <c r="AY198" s="353"/>
      <c r="AZ198" s="353"/>
      <c r="BA198" s="353"/>
      <c r="BB198" s="353"/>
      <c r="BC198" s="353"/>
      <c r="BD198" s="353"/>
      <c r="BE198" s="353"/>
      <c r="BF198" s="353"/>
      <c r="BG198" s="353"/>
      <c r="BH198" s="353"/>
      <c r="BI198" s="353"/>
      <c r="BJ198" s="353"/>
      <c r="BK198" s="353"/>
      <c r="BL198" s="353"/>
      <c r="BM198" s="353"/>
      <c r="BN198" s="353"/>
      <c r="BO198" s="353"/>
      <c r="BP198" s="353"/>
      <c r="BQ198" s="353"/>
      <c r="BR198" s="353"/>
      <c r="BS198" s="353"/>
      <c r="BT198" s="353"/>
    </row>
    <row r="199" spans="1:72">
      <c r="A199" s="353"/>
      <c r="B199" s="353"/>
      <c r="C199" s="353"/>
      <c r="D199" s="353"/>
      <c r="E199" s="353"/>
      <c r="F199" s="353"/>
      <c r="G199" s="353"/>
      <c r="H199" s="353"/>
      <c r="I199" s="353"/>
      <c r="J199" s="560"/>
      <c r="K199" s="353"/>
      <c r="L199" s="353"/>
      <c r="M199" s="353"/>
      <c r="N199" s="353"/>
      <c r="O199" s="353"/>
      <c r="P199" s="353"/>
      <c r="Q199" s="353"/>
      <c r="R199" s="353"/>
      <c r="S199" s="353"/>
      <c r="T199" s="353"/>
      <c r="U199" s="353"/>
      <c r="V199" s="353"/>
      <c r="W199" s="353"/>
      <c r="X199" s="353"/>
      <c r="Y199" s="353"/>
      <c r="Z199" s="353"/>
      <c r="AA199" s="353"/>
      <c r="AB199" s="353"/>
      <c r="AC199" s="353"/>
      <c r="AD199" s="353"/>
      <c r="AE199" s="353"/>
      <c r="AF199" s="353"/>
      <c r="AG199" s="353"/>
      <c r="AH199" s="353"/>
      <c r="AI199" s="353"/>
      <c r="AJ199" s="353"/>
      <c r="AK199" s="353"/>
      <c r="AL199" s="353"/>
      <c r="AM199" s="353"/>
      <c r="AN199" s="353"/>
      <c r="AO199" s="353"/>
      <c r="AP199" s="353"/>
      <c r="AQ199" s="353"/>
      <c r="AR199" s="353"/>
      <c r="AS199" s="353"/>
      <c r="AT199" s="353"/>
      <c r="AU199" s="353"/>
      <c r="AV199" s="353"/>
      <c r="AW199" s="353"/>
      <c r="AX199" s="353"/>
      <c r="AY199" s="353"/>
      <c r="AZ199" s="353"/>
      <c r="BA199" s="353"/>
      <c r="BB199" s="353"/>
      <c r="BC199" s="353"/>
      <c r="BD199" s="353"/>
      <c r="BE199" s="353"/>
      <c r="BF199" s="353"/>
      <c r="BG199" s="353"/>
      <c r="BH199" s="353"/>
      <c r="BI199" s="353"/>
      <c r="BJ199" s="353"/>
      <c r="BK199" s="353"/>
      <c r="BL199" s="353"/>
      <c r="BM199" s="353"/>
      <c r="BN199" s="353"/>
      <c r="BO199" s="353"/>
      <c r="BP199" s="353"/>
      <c r="BQ199" s="353"/>
      <c r="BR199" s="353"/>
      <c r="BS199" s="353"/>
      <c r="BT199" s="353"/>
    </row>
    <row r="200" spans="1:72">
      <c r="A200" s="353"/>
      <c r="B200" s="353"/>
      <c r="C200" s="353"/>
      <c r="D200" s="353"/>
      <c r="E200" s="353"/>
      <c r="F200" s="353"/>
      <c r="G200" s="353"/>
      <c r="H200" s="353"/>
      <c r="I200" s="353"/>
      <c r="J200" s="560"/>
      <c r="K200" s="353"/>
      <c r="L200" s="353"/>
      <c r="M200" s="353"/>
      <c r="N200" s="353"/>
      <c r="O200" s="353"/>
      <c r="P200" s="353"/>
      <c r="Q200" s="353"/>
      <c r="R200" s="353"/>
      <c r="S200" s="353"/>
      <c r="T200" s="353"/>
      <c r="U200" s="353"/>
      <c r="V200" s="353"/>
      <c r="W200" s="353"/>
      <c r="X200" s="353"/>
      <c r="Y200" s="353"/>
      <c r="Z200" s="353"/>
      <c r="AA200" s="353"/>
      <c r="AB200" s="353"/>
      <c r="AC200" s="353"/>
      <c r="AD200" s="353"/>
      <c r="AE200" s="353"/>
      <c r="AF200" s="353"/>
      <c r="AG200" s="353"/>
      <c r="AH200" s="353"/>
      <c r="AI200" s="353"/>
      <c r="AJ200" s="353"/>
      <c r="AK200" s="353"/>
      <c r="AL200" s="353"/>
      <c r="AM200" s="353"/>
      <c r="AN200" s="353"/>
      <c r="AO200" s="353"/>
      <c r="AP200" s="353"/>
      <c r="AQ200" s="353"/>
      <c r="AR200" s="353"/>
      <c r="AS200" s="353"/>
      <c r="AT200" s="353"/>
      <c r="AU200" s="353"/>
      <c r="AV200" s="353"/>
      <c r="AW200" s="353"/>
      <c r="AX200" s="353"/>
      <c r="AY200" s="353"/>
      <c r="AZ200" s="353"/>
      <c r="BA200" s="353"/>
      <c r="BB200" s="353"/>
      <c r="BC200" s="353"/>
      <c r="BD200" s="353"/>
      <c r="BE200" s="353"/>
      <c r="BF200" s="353"/>
      <c r="BG200" s="353"/>
      <c r="BH200" s="353"/>
      <c r="BI200" s="353"/>
      <c r="BJ200" s="353"/>
      <c r="BK200" s="353"/>
      <c r="BL200" s="353"/>
      <c r="BM200" s="353"/>
      <c r="BN200" s="353"/>
      <c r="BO200" s="353"/>
      <c r="BP200" s="353"/>
      <c r="BQ200" s="353"/>
      <c r="BR200" s="353"/>
      <c r="BS200" s="353"/>
      <c r="BT200" s="353"/>
    </row>
    <row r="201" spans="1:72">
      <c r="A201" s="353"/>
      <c r="B201" s="353"/>
      <c r="C201" s="353"/>
      <c r="D201" s="353"/>
      <c r="E201" s="353"/>
      <c r="F201" s="353"/>
      <c r="G201" s="353"/>
      <c r="H201" s="353"/>
      <c r="I201" s="353"/>
      <c r="J201" s="560"/>
      <c r="K201" s="353"/>
      <c r="L201" s="353"/>
      <c r="M201" s="353"/>
      <c r="N201" s="353"/>
      <c r="O201" s="353"/>
      <c r="P201" s="353"/>
      <c r="Q201" s="353"/>
      <c r="R201" s="353"/>
      <c r="S201" s="353"/>
      <c r="T201" s="353"/>
      <c r="U201" s="353"/>
      <c r="V201" s="353"/>
      <c r="W201" s="353"/>
      <c r="X201" s="353"/>
      <c r="Y201" s="353"/>
      <c r="Z201" s="353"/>
      <c r="AA201" s="353"/>
      <c r="AB201" s="353"/>
      <c r="AC201" s="353"/>
      <c r="AD201" s="353"/>
      <c r="AE201" s="353"/>
      <c r="AF201" s="353"/>
      <c r="AG201" s="353"/>
      <c r="AH201" s="353"/>
      <c r="AI201" s="353"/>
      <c r="AJ201" s="353"/>
      <c r="AK201" s="353"/>
      <c r="AL201" s="353"/>
      <c r="AM201" s="353"/>
      <c r="AN201" s="353"/>
      <c r="AO201" s="353"/>
      <c r="AP201" s="353"/>
      <c r="AQ201" s="353"/>
      <c r="AR201" s="353"/>
      <c r="AS201" s="353"/>
      <c r="AT201" s="353"/>
      <c r="AU201" s="353"/>
      <c r="AV201" s="353"/>
      <c r="AW201" s="353"/>
      <c r="AX201" s="353"/>
      <c r="AY201" s="353"/>
      <c r="AZ201" s="353"/>
      <c r="BA201" s="353"/>
      <c r="BB201" s="353"/>
      <c r="BC201" s="353"/>
      <c r="BD201" s="353"/>
      <c r="BE201" s="353"/>
      <c r="BF201" s="353"/>
      <c r="BG201" s="353"/>
      <c r="BH201" s="353"/>
      <c r="BI201" s="353"/>
      <c r="BJ201" s="353"/>
      <c r="BK201" s="353"/>
      <c r="BL201" s="353"/>
      <c r="BM201" s="353"/>
      <c r="BN201" s="353"/>
      <c r="BO201" s="353"/>
      <c r="BP201" s="353"/>
      <c r="BQ201" s="353"/>
      <c r="BR201" s="353"/>
      <c r="BS201" s="353"/>
      <c r="BT201" s="353"/>
    </row>
    <row r="202" spans="1:72">
      <c r="A202" s="353"/>
      <c r="B202" s="353"/>
      <c r="C202" s="353"/>
      <c r="D202" s="353"/>
      <c r="E202" s="353"/>
      <c r="F202" s="353"/>
      <c r="G202" s="353"/>
      <c r="H202" s="353"/>
      <c r="I202" s="353"/>
      <c r="J202" s="560"/>
      <c r="K202" s="353"/>
      <c r="L202" s="353"/>
      <c r="M202" s="353"/>
      <c r="N202" s="353"/>
      <c r="O202" s="353"/>
      <c r="P202" s="353"/>
      <c r="Q202" s="353"/>
      <c r="R202" s="353"/>
      <c r="S202" s="353"/>
      <c r="T202" s="353"/>
      <c r="U202" s="353"/>
      <c r="V202" s="353"/>
      <c r="W202" s="353"/>
      <c r="X202" s="353"/>
      <c r="Y202" s="353"/>
      <c r="Z202" s="353"/>
      <c r="AA202" s="353"/>
      <c r="AB202" s="353"/>
      <c r="AC202" s="353"/>
      <c r="AD202" s="353"/>
      <c r="AE202" s="353"/>
      <c r="AF202" s="353"/>
      <c r="AG202" s="353"/>
      <c r="AH202" s="353"/>
      <c r="AI202" s="353"/>
      <c r="AJ202" s="353"/>
      <c r="AK202" s="353"/>
      <c r="AL202" s="353"/>
      <c r="AM202" s="353"/>
      <c r="AN202" s="353"/>
      <c r="AO202" s="353"/>
      <c r="AP202" s="353"/>
      <c r="AQ202" s="353"/>
      <c r="AR202" s="353"/>
      <c r="AS202" s="353"/>
      <c r="AT202" s="353"/>
      <c r="AU202" s="353"/>
      <c r="AV202" s="353"/>
      <c r="AW202" s="353"/>
      <c r="AX202" s="353"/>
      <c r="AY202" s="353"/>
      <c r="AZ202" s="353"/>
      <c r="BA202" s="353"/>
      <c r="BB202" s="353"/>
      <c r="BC202" s="353"/>
      <c r="BD202" s="353"/>
      <c r="BE202" s="353"/>
      <c r="BF202" s="353"/>
      <c r="BG202" s="353"/>
      <c r="BH202" s="353"/>
      <c r="BI202" s="353"/>
      <c r="BJ202" s="353"/>
      <c r="BK202" s="353"/>
      <c r="BL202" s="353"/>
      <c r="BM202" s="353"/>
      <c r="BN202" s="353"/>
      <c r="BO202" s="353"/>
      <c r="BP202" s="353"/>
      <c r="BQ202" s="353"/>
      <c r="BR202" s="353"/>
      <c r="BS202" s="353"/>
      <c r="BT202" s="353"/>
    </row>
    <row r="203" spans="1:72">
      <c r="A203" s="353"/>
      <c r="B203" s="353"/>
      <c r="C203" s="353"/>
      <c r="D203" s="353"/>
      <c r="E203" s="353"/>
      <c r="F203" s="353"/>
      <c r="G203" s="353"/>
      <c r="H203" s="353"/>
      <c r="I203" s="353"/>
      <c r="J203" s="560"/>
      <c r="K203" s="353"/>
      <c r="L203" s="353"/>
      <c r="M203" s="353"/>
      <c r="N203" s="353"/>
      <c r="O203" s="353"/>
      <c r="P203" s="353"/>
      <c r="Q203" s="353"/>
      <c r="R203" s="353"/>
      <c r="S203" s="353"/>
      <c r="T203" s="353"/>
      <c r="U203" s="353"/>
      <c r="V203" s="353"/>
      <c r="W203" s="353"/>
      <c r="X203" s="353"/>
      <c r="Y203" s="353"/>
      <c r="Z203" s="353"/>
      <c r="AA203" s="353"/>
      <c r="AB203" s="353"/>
      <c r="AC203" s="353"/>
      <c r="AD203" s="353"/>
      <c r="AE203" s="353"/>
      <c r="AF203" s="353"/>
      <c r="AG203" s="353"/>
      <c r="AH203" s="353"/>
      <c r="AI203" s="353"/>
      <c r="AJ203" s="353"/>
      <c r="AK203" s="353"/>
      <c r="AL203" s="353"/>
      <c r="AM203" s="353"/>
      <c r="AN203" s="353"/>
      <c r="AO203" s="353"/>
      <c r="AP203" s="353"/>
      <c r="AQ203" s="353"/>
      <c r="AR203" s="353"/>
      <c r="AS203" s="353"/>
      <c r="AT203" s="353"/>
      <c r="AU203" s="353"/>
      <c r="AV203" s="353"/>
      <c r="AW203" s="353"/>
      <c r="AX203" s="353"/>
      <c r="AY203" s="353"/>
      <c r="AZ203" s="353"/>
      <c r="BA203" s="353"/>
      <c r="BB203" s="353"/>
      <c r="BC203" s="353"/>
      <c r="BD203" s="353"/>
      <c r="BE203" s="353"/>
      <c r="BF203" s="353"/>
      <c r="BG203" s="353"/>
      <c r="BH203" s="353"/>
      <c r="BI203" s="353"/>
      <c r="BJ203" s="353"/>
      <c r="BK203" s="353"/>
      <c r="BL203" s="353"/>
      <c r="BM203" s="353"/>
      <c r="BN203" s="353"/>
      <c r="BO203" s="353"/>
      <c r="BP203" s="353"/>
      <c r="BQ203" s="353"/>
      <c r="BR203" s="353"/>
      <c r="BS203" s="353"/>
      <c r="BT203" s="353"/>
    </row>
    <row r="204" spans="1:72">
      <c r="A204" s="353"/>
      <c r="B204" s="353"/>
      <c r="C204" s="353"/>
      <c r="D204" s="353"/>
      <c r="E204" s="353"/>
      <c r="F204" s="353"/>
      <c r="G204" s="353"/>
      <c r="H204" s="353"/>
      <c r="I204" s="353"/>
      <c r="J204" s="560"/>
      <c r="K204" s="353"/>
      <c r="L204" s="353"/>
      <c r="M204" s="353"/>
      <c r="N204" s="353"/>
      <c r="O204" s="353"/>
      <c r="P204" s="353"/>
      <c r="Q204" s="353"/>
      <c r="R204" s="353"/>
      <c r="S204" s="353"/>
      <c r="T204" s="353"/>
      <c r="U204" s="353"/>
      <c r="V204" s="353"/>
      <c r="W204" s="353"/>
      <c r="X204" s="353"/>
      <c r="Y204" s="353"/>
      <c r="Z204" s="353"/>
      <c r="AA204" s="353"/>
      <c r="AB204" s="353"/>
      <c r="AC204" s="353"/>
      <c r="AD204" s="353"/>
      <c r="AE204" s="353"/>
      <c r="AF204" s="353"/>
      <c r="AG204" s="353"/>
      <c r="AH204" s="353"/>
      <c r="AI204" s="353"/>
      <c r="AJ204" s="353"/>
      <c r="AK204" s="353"/>
      <c r="AL204" s="353"/>
      <c r="AM204" s="353"/>
      <c r="AN204" s="353"/>
      <c r="AO204" s="353"/>
      <c r="AP204" s="353"/>
      <c r="AQ204" s="353"/>
      <c r="AR204" s="353"/>
      <c r="AS204" s="353"/>
      <c r="AT204" s="353"/>
      <c r="AU204" s="353"/>
      <c r="AV204" s="353"/>
      <c r="AW204" s="353"/>
      <c r="AX204" s="353"/>
      <c r="AY204" s="353"/>
      <c r="AZ204" s="353"/>
      <c r="BA204" s="353"/>
      <c r="BB204" s="353"/>
      <c r="BC204" s="353"/>
      <c r="BD204" s="353"/>
      <c r="BE204" s="353"/>
      <c r="BF204" s="353"/>
      <c r="BG204" s="353"/>
      <c r="BH204" s="353"/>
      <c r="BI204" s="353"/>
      <c r="BJ204" s="353"/>
      <c r="BK204" s="353"/>
      <c r="BL204" s="353"/>
      <c r="BM204" s="353"/>
      <c r="BN204" s="353"/>
      <c r="BO204" s="353"/>
      <c r="BP204" s="353"/>
      <c r="BQ204" s="353"/>
      <c r="BR204" s="353"/>
      <c r="BS204" s="353"/>
      <c r="BT204" s="353"/>
    </row>
    <row r="205" spans="1:72">
      <c r="A205" s="353"/>
      <c r="B205" s="353"/>
      <c r="C205" s="353"/>
      <c r="D205" s="353"/>
      <c r="E205" s="353"/>
      <c r="F205" s="353"/>
      <c r="G205" s="353"/>
      <c r="H205" s="353"/>
      <c r="I205" s="353"/>
      <c r="J205" s="560"/>
      <c r="K205" s="353"/>
      <c r="L205" s="353"/>
      <c r="M205" s="353"/>
      <c r="N205" s="353"/>
      <c r="O205" s="353"/>
      <c r="P205" s="353"/>
      <c r="Q205" s="353"/>
      <c r="R205" s="353"/>
      <c r="S205" s="353"/>
      <c r="T205" s="353"/>
      <c r="U205" s="353"/>
      <c r="V205" s="353"/>
      <c r="W205" s="353"/>
      <c r="X205" s="353"/>
      <c r="Y205" s="353"/>
      <c r="Z205" s="353"/>
      <c r="AA205" s="353"/>
      <c r="AB205" s="353"/>
      <c r="AC205" s="353"/>
      <c r="AD205" s="353"/>
      <c r="AE205" s="353"/>
      <c r="AF205" s="353"/>
      <c r="AG205" s="353"/>
      <c r="AH205" s="353"/>
      <c r="AI205" s="353"/>
      <c r="AJ205" s="353"/>
      <c r="AK205" s="353"/>
      <c r="AL205" s="353"/>
      <c r="AM205" s="353"/>
      <c r="AN205" s="353"/>
      <c r="AO205" s="353"/>
      <c r="AP205" s="353"/>
      <c r="AQ205" s="353"/>
      <c r="AR205" s="353"/>
      <c r="AS205" s="353"/>
      <c r="AT205" s="353"/>
      <c r="AU205" s="353"/>
      <c r="AV205" s="353"/>
      <c r="AW205" s="353"/>
      <c r="AX205" s="353"/>
      <c r="AY205" s="353"/>
      <c r="AZ205" s="353"/>
      <c r="BA205" s="353"/>
      <c r="BB205" s="353"/>
      <c r="BC205" s="353"/>
      <c r="BD205" s="353"/>
      <c r="BE205" s="353"/>
      <c r="BF205" s="353"/>
      <c r="BG205" s="353"/>
      <c r="BH205" s="353"/>
      <c r="BI205" s="353"/>
      <c r="BJ205" s="353"/>
      <c r="BK205" s="353"/>
      <c r="BL205" s="353"/>
      <c r="BM205" s="353"/>
      <c r="BN205" s="353"/>
      <c r="BO205" s="353"/>
      <c r="BP205" s="353"/>
      <c r="BQ205" s="353"/>
      <c r="BR205" s="353"/>
      <c r="BS205" s="353"/>
      <c r="BT205" s="353"/>
    </row>
    <row r="206" spans="1:72">
      <c r="A206" s="353"/>
      <c r="B206" s="353"/>
      <c r="C206" s="353"/>
      <c r="D206" s="353"/>
      <c r="E206" s="353"/>
      <c r="F206" s="353"/>
      <c r="G206" s="353"/>
      <c r="H206" s="353"/>
      <c r="I206" s="353"/>
      <c r="J206" s="560"/>
      <c r="K206" s="353"/>
      <c r="L206" s="353"/>
      <c r="M206" s="353"/>
      <c r="N206" s="353"/>
      <c r="O206" s="353"/>
      <c r="P206" s="353"/>
      <c r="Q206" s="353"/>
      <c r="R206" s="353"/>
      <c r="S206" s="353"/>
      <c r="T206" s="353"/>
      <c r="U206" s="353"/>
      <c r="V206" s="353"/>
      <c r="W206" s="353"/>
      <c r="X206" s="353"/>
      <c r="Y206" s="353"/>
      <c r="Z206" s="353"/>
      <c r="AA206" s="353"/>
      <c r="AB206" s="353"/>
      <c r="AC206" s="353"/>
      <c r="AD206" s="353"/>
      <c r="AE206" s="353"/>
      <c r="AF206" s="353"/>
      <c r="AG206" s="353"/>
      <c r="AH206" s="353"/>
      <c r="AI206" s="353"/>
      <c r="AJ206" s="353"/>
      <c r="AK206" s="353"/>
      <c r="AL206" s="353"/>
      <c r="AM206" s="353"/>
      <c r="AN206" s="353"/>
      <c r="AO206" s="353"/>
      <c r="AP206" s="353"/>
      <c r="AQ206" s="353"/>
      <c r="AR206" s="353"/>
      <c r="AS206" s="353"/>
      <c r="AT206" s="353"/>
      <c r="AU206" s="353"/>
      <c r="AV206" s="353"/>
      <c r="AW206" s="353"/>
      <c r="AX206" s="353"/>
      <c r="AY206" s="353"/>
      <c r="AZ206" s="353"/>
      <c r="BA206" s="353"/>
      <c r="BB206" s="353"/>
      <c r="BC206" s="353"/>
      <c r="BD206" s="353"/>
      <c r="BE206" s="353"/>
      <c r="BF206" s="353"/>
      <c r="BG206" s="353"/>
      <c r="BH206" s="353"/>
      <c r="BI206" s="353"/>
      <c r="BJ206" s="353"/>
      <c r="BK206" s="353"/>
      <c r="BL206" s="353"/>
      <c r="BM206" s="353"/>
      <c r="BN206" s="353"/>
      <c r="BO206" s="353"/>
      <c r="BP206" s="353"/>
      <c r="BQ206" s="353"/>
      <c r="BR206" s="353"/>
      <c r="BS206" s="353"/>
      <c r="BT206" s="353"/>
    </row>
    <row r="207" spans="1:72">
      <c r="A207" s="353"/>
      <c r="B207" s="353"/>
      <c r="C207" s="353"/>
      <c r="D207" s="353"/>
      <c r="E207" s="353"/>
      <c r="F207" s="353"/>
      <c r="G207" s="353"/>
      <c r="H207" s="353"/>
      <c r="I207" s="353"/>
      <c r="J207" s="560"/>
      <c r="K207" s="353"/>
      <c r="L207" s="353"/>
      <c r="M207" s="353"/>
      <c r="N207" s="353"/>
      <c r="O207" s="353"/>
      <c r="P207" s="353"/>
      <c r="Q207" s="353"/>
      <c r="R207" s="353"/>
      <c r="S207" s="353"/>
      <c r="T207" s="353"/>
      <c r="U207" s="353"/>
      <c r="V207" s="353"/>
      <c r="W207" s="353"/>
      <c r="X207" s="353"/>
      <c r="Y207" s="353"/>
      <c r="Z207" s="353"/>
      <c r="AA207" s="353"/>
      <c r="AB207" s="353"/>
      <c r="AC207" s="353"/>
      <c r="AD207" s="353"/>
      <c r="AE207" s="353"/>
      <c r="AF207" s="353"/>
      <c r="AG207" s="353"/>
      <c r="AH207" s="353"/>
      <c r="AI207" s="353"/>
      <c r="AJ207" s="353"/>
      <c r="AK207" s="353"/>
      <c r="AL207" s="353"/>
      <c r="AM207" s="353"/>
      <c r="AN207" s="353"/>
      <c r="AO207" s="353"/>
      <c r="AP207" s="353"/>
      <c r="AQ207" s="353"/>
      <c r="AR207" s="353"/>
      <c r="AS207" s="353"/>
      <c r="AT207" s="353"/>
      <c r="AU207" s="353"/>
      <c r="AV207" s="353"/>
      <c r="AW207" s="353"/>
      <c r="AX207" s="353"/>
      <c r="AY207" s="353"/>
      <c r="AZ207" s="353"/>
      <c r="BA207" s="353"/>
      <c r="BB207" s="353"/>
      <c r="BC207" s="353"/>
      <c r="BD207" s="353"/>
      <c r="BE207" s="353"/>
      <c r="BF207" s="353"/>
      <c r="BG207" s="353"/>
      <c r="BH207" s="353"/>
      <c r="BI207" s="353"/>
      <c r="BJ207" s="353"/>
      <c r="BK207" s="353"/>
      <c r="BL207" s="353"/>
      <c r="BM207" s="353"/>
      <c r="BN207" s="353"/>
      <c r="BO207" s="353"/>
      <c r="BP207" s="353"/>
      <c r="BQ207" s="353"/>
      <c r="BR207" s="353"/>
      <c r="BS207" s="353"/>
      <c r="BT207" s="353"/>
    </row>
    <row r="208" spans="1:72">
      <c r="A208" s="353"/>
      <c r="B208" s="353"/>
      <c r="C208" s="353"/>
      <c r="D208" s="353"/>
      <c r="E208" s="353"/>
      <c r="F208" s="353"/>
      <c r="G208" s="353"/>
      <c r="H208" s="353"/>
      <c r="I208" s="353"/>
      <c r="J208" s="560"/>
      <c r="K208" s="353"/>
      <c r="L208" s="353"/>
      <c r="M208" s="353"/>
      <c r="N208" s="353"/>
      <c r="O208" s="353"/>
      <c r="P208" s="353"/>
      <c r="Q208" s="353"/>
      <c r="R208" s="353"/>
      <c r="S208" s="353"/>
      <c r="T208" s="353"/>
      <c r="U208" s="353"/>
      <c r="V208" s="353"/>
      <c r="W208" s="353"/>
      <c r="X208" s="353"/>
      <c r="Y208" s="353"/>
      <c r="Z208" s="353"/>
      <c r="AA208" s="353"/>
      <c r="AB208" s="353"/>
      <c r="AC208" s="353"/>
      <c r="AD208" s="353"/>
      <c r="AE208" s="353"/>
      <c r="AF208" s="353"/>
      <c r="AG208" s="353"/>
      <c r="AH208" s="353"/>
      <c r="AI208" s="353"/>
      <c r="AJ208" s="353"/>
      <c r="AK208" s="353"/>
      <c r="AL208" s="353"/>
      <c r="AM208" s="353"/>
      <c r="AN208" s="353"/>
      <c r="AO208" s="353"/>
      <c r="AP208" s="353"/>
      <c r="AQ208" s="353"/>
      <c r="AR208" s="353"/>
      <c r="AS208" s="353"/>
      <c r="AT208" s="353"/>
      <c r="AU208" s="353"/>
      <c r="AV208" s="353"/>
      <c r="AW208" s="353"/>
      <c r="AX208" s="353"/>
      <c r="AY208" s="353"/>
      <c r="AZ208" s="353"/>
      <c r="BA208" s="353"/>
      <c r="BB208" s="353"/>
      <c r="BC208" s="353"/>
      <c r="BD208" s="353"/>
      <c r="BE208" s="353"/>
      <c r="BF208" s="353"/>
      <c r="BG208" s="353"/>
      <c r="BH208" s="353"/>
      <c r="BI208" s="353"/>
      <c r="BJ208" s="353"/>
      <c r="BK208" s="353"/>
      <c r="BL208" s="353"/>
      <c r="BM208" s="353"/>
      <c r="BN208" s="353"/>
      <c r="BO208" s="353"/>
      <c r="BP208" s="353"/>
      <c r="BQ208" s="353"/>
      <c r="BR208" s="353"/>
      <c r="BS208" s="353"/>
      <c r="BT208" s="353"/>
    </row>
    <row r="209" spans="1:72">
      <c r="A209" s="353"/>
      <c r="B209" s="353"/>
      <c r="C209" s="353"/>
      <c r="D209" s="353"/>
      <c r="E209" s="353"/>
      <c r="F209" s="353"/>
      <c r="G209" s="353"/>
      <c r="H209" s="353"/>
      <c r="I209" s="353"/>
      <c r="J209" s="560"/>
      <c r="K209" s="353"/>
      <c r="L209" s="353"/>
      <c r="M209" s="353"/>
      <c r="N209" s="353"/>
      <c r="O209" s="353"/>
      <c r="P209" s="353"/>
      <c r="Q209" s="353"/>
      <c r="R209" s="353"/>
      <c r="S209" s="353"/>
      <c r="T209" s="353"/>
      <c r="U209" s="353"/>
      <c r="V209" s="353"/>
      <c r="W209" s="353"/>
      <c r="X209" s="353"/>
      <c r="Y209" s="353"/>
      <c r="Z209" s="353"/>
      <c r="AA209" s="353"/>
      <c r="AB209" s="353"/>
      <c r="AC209" s="353"/>
      <c r="AD209" s="353"/>
      <c r="AE209" s="353"/>
      <c r="AF209" s="353"/>
      <c r="AG209" s="353"/>
      <c r="AH209" s="353"/>
      <c r="AI209" s="353"/>
      <c r="AJ209" s="353"/>
      <c r="AK209" s="353"/>
      <c r="AL209" s="353"/>
      <c r="AM209" s="353"/>
      <c r="AN209" s="353"/>
      <c r="AO209" s="353"/>
      <c r="AP209" s="353"/>
      <c r="AQ209" s="353"/>
      <c r="AR209" s="353"/>
      <c r="AS209" s="353"/>
      <c r="AT209" s="353"/>
      <c r="AU209" s="353"/>
      <c r="AV209" s="353"/>
      <c r="AW209" s="353"/>
      <c r="AX209" s="353"/>
      <c r="AY209" s="353"/>
      <c r="AZ209" s="353"/>
      <c r="BA209" s="353"/>
      <c r="BB209" s="353"/>
      <c r="BC209" s="353"/>
      <c r="BD209" s="353"/>
      <c r="BE209" s="353"/>
      <c r="BF209" s="353"/>
      <c r="BG209" s="353"/>
      <c r="BH209" s="353"/>
      <c r="BI209" s="353"/>
      <c r="BJ209" s="353"/>
      <c r="BK209" s="353"/>
      <c r="BL209" s="353"/>
      <c r="BM209" s="353"/>
      <c r="BN209" s="353"/>
      <c r="BO209" s="353"/>
      <c r="BP209" s="353"/>
      <c r="BQ209" s="353"/>
      <c r="BR209" s="353"/>
      <c r="BS209" s="353"/>
      <c r="BT209" s="353"/>
    </row>
    <row r="210" spans="1:72">
      <c r="A210" s="353"/>
      <c r="B210" s="353"/>
      <c r="C210" s="353"/>
      <c r="D210" s="353"/>
      <c r="E210" s="353"/>
      <c r="F210" s="353"/>
      <c r="G210" s="353"/>
      <c r="H210" s="353"/>
      <c r="I210" s="353"/>
      <c r="J210" s="560"/>
      <c r="K210" s="353"/>
      <c r="L210" s="353"/>
      <c r="M210" s="353"/>
      <c r="N210" s="353"/>
      <c r="O210" s="353"/>
      <c r="P210" s="353"/>
      <c r="Q210" s="353"/>
      <c r="R210" s="353"/>
      <c r="S210" s="353"/>
      <c r="T210" s="353"/>
      <c r="U210" s="353"/>
      <c r="V210" s="353"/>
      <c r="W210" s="353"/>
      <c r="X210" s="353"/>
      <c r="Y210" s="353"/>
      <c r="Z210" s="353"/>
      <c r="AA210" s="353"/>
      <c r="AB210" s="353"/>
      <c r="AC210" s="353"/>
      <c r="AD210" s="353"/>
      <c r="AE210" s="353"/>
      <c r="AF210" s="353"/>
      <c r="AG210" s="353"/>
      <c r="AH210" s="353"/>
      <c r="AI210" s="353"/>
      <c r="AJ210" s="353"/>
      <c r="AK210" s="353"/>
      <c r="AL210" s="353"/>
      <c r="AM210" s="353"/>
      <c r="AN210" s="353"/>
      <c r="AO210" s="353"/>
      <c r="AP210" s="353"/>
      <c r="AQ210" s="353"/>
      <c r="AR210" s="353"/>
      <c r="AS210" s="353"/>
      <c r="AT210" s="353"/>
      <c r="AU210" s="353"/>
      <c r="AV210" s="353"/>
      <c r="AW210" s="353"/>
      <c r="AX210" s="353"/>
      <c r="AY210" s="353"/>
      <c r="AZ210" s="353"/>
      <c r="BA210" s="353"/>
      <c r="BB210" s="353"/>
      <c r="BC210" s="353"/>
      <c r="BD210" s="353"/>
      <c r="BE210" s="353"/>
      <c r="BF210" s="353"/>
      <c r="BG210" s="353"/>
      <c r="BH210" s="353"/>
      <c r="BI210" s="353"/>
      <c r="BJ210" s="353"/>
      <c r="BK210" s="353"/>
      <c r="BL210" s="353"/>
      <c r="BM210" s="353"/>
      <c r="BN210" s="353"/>
      <c r="BO210" s="353"/>
      <c r="BP210" s="353"/>
      <c r="BQ210" s="353"/>
      <c r="BR210" s="353"/>
      <c r="BS210" s="353"/>
      <c r="BT210" s="353"/>
    </row>
    <row r="211" spans="1:72">
      <c r="A211" s="353"/>
      <c r="B211" s="353"/>
      <c r="C211" s="353"/>
      <c r="D211" s="353"/>
      <c r="E211" s="353"/>
      <c r="F211" s="353"/>
      <c r="G211" s="353"/>
      <c r="H211" s="353"/>
      <c r="I211" s="353"/>
      <c r="J211" s="560"/>
      <c r="K211" s="353"/>
      <c r="L211" s="353"/>
      <c r="M211" s="353"/>
      <c r="N211" s="353"/>
      <c r="O211" s="353"/>
      <c r="P211" s="353"/>
      <c r="Q211" s="353"/>
      <c r="R211" s="353"/>
      <c r="S211" s="353"/>
      <c r="T211" s="353"/>
      <c r="U211" s="353"/>
      <c r="V211" s="353"/>
      <c r="W211" s="353"/>
      <c r="X211" s="353"/>
      <c r="Y211" s="353"/>
      <c r="Z211" s="353"/>
      <c r="AA211" s="353"/>
      <c r="AB211" s="353"/>
      <c r="AC211" s="353"/>
      <c r="AD211" s="353"/>
      <c r="AE211" s="353"/>
      <c r="AF211" s="353"/>
      <c r="AG211" s="353"/>
      <c r="AH211" s="353"/>
      <c r="AI211" s="353"/>
      <c r="AJ211" s="353"/>
      <c r="AK211" s="353"/>
      <c r="AL211" s="353"/>
      <c r="AM211" s="353"/>
      <c r="AN211" s="353"/>
      <c r="AO211" s="353"/>
      <c r="AP211" s="353"/>
      <c r="AQ211" s="353"/>
      <c r="AR211" s="353"/>
      <c r="AS211" s="353"/>
      <c r="AT211" s="353"/>
      <c r="AU211" s="353"/>
      <c r="AV211" s="353"/>
      <c r="AW211" s="353"/>
      <c r="AX211" s="353"/>
      <c r="AY211" s="353"/>
      <c r="AZ211" s="353"/>
      <c r="BA211" s="353"/>
      <c r="BB211" s="353"/>
      <c r="BC211" s="353"/>
      <c r="BD211" s="353"/>
      <c r="BE211" s="353"/>
      <c r="BF211" s="353"/>
      <c r="BG211" s="353"/>
      <c r="BH211" s="353"/>
      <c r="BI211" s="353"/>
      <c r="BJ211" s="353"/>
      <c r="BK211" s="353"/>
      <c r="BL211" s="353"/>
      <c r="BM211" s="353"/>
      <c r="BN211" s="353"/>
      <c r="BO211" s="353"/>
      <c r="BP211" s="353"/>
      <c r="BQ211" s="353"/>
      <c r="BR211" s="353"/>
      <c r="BS211" s="353"/>
      <c r="BT211" s="353"/>
    </row>
    <row r="212" spans="1:72">
      <c r="A212" s="353"/>
      <c r="B212" s="353"/>
      <c r="C212" s="353"/>
      <c r="D212" s="353"/>
      <c r="E212" s="353"/>
      <c r="F212" s="353"/>
      <c r="G212" s="353"/>
      <c r="H212" s="353"/>
      <c r="I212" s="353"/>
      <c r="J212" s="560"/>
      <c r="K212" s="353"/>
      <c r="L212" s="353"/>
      <c r="M212" s="353"/>
      <c r="N212" s="353"/>
      <c r="O212" s="353"/>
      <c r="P212" s="353"/>
      <c r="Q212" s="353"/>
      <c r="R212" s="353"/>
      <c r="S212" s="353"/>
      <c r="T212" s="353"/>
      <c r="U212" s="353"/>
      <c r="V212" s="353"/>
      <c r="W212" s="353"/>
      <c r="X212" s="353"/>
      <c r="Y212" s="353"/>
      <c r="Z212" s="353"/>
      <c r="AA212" s="353"/>
      <c r="AB212" s="353"/>
      <c r="AC212" s="353"/>
      <c r="AD212" s="353"/>
      <c r="AE212" s="353"/>
      <c r="AF212" s="353"/>
      <c r="AG212" s="353"/>
      <c r="AH212" s="353"/>
      <c r="AI212" s="353"/>
      <c r="AJ212" s="353"/>
      <c r="AK212" s="353"/>
      <c r="AL212" s="353"/>
      <c r="AM212" s="353"/>
      <c r="AN212" s="353"/>
      <c r="AO212" s="353"/>
      <c r="AP212" s="353"/>
      <c r="AQ212" s="353"/>
      <c r="AR212" s="353"/>
      <c r="AS212" s="353"/>
      <c r="AT212" s="353"/>
      <c r="AU212" s="353"/>
      <c r="AV212" s="353"/>
      <c r="AW212" s="353"/>
      <c r="AX212" s="353"/>
      <c r="AY212" s="353"/>
      <c r="AZ212" s="353"/>
      <c r="BA212" s="353"/>
      <c r="BB212" s="353"/>
      <c r="BC212" s="353"/>
      <c r="BD212" s="353"/>
      <c r="BE212" s="353"/>
      <c r="BF212" s="353"/>
      <c r="BG212" s="353"/>
      <c r="BH212" s="353"/>
      <c r="BI212" s="353"/>
      <c r="BJ212" s="353"/>
      <c r="BK212" s="353"/>
      <c r="BL212" s="353"/>
      <c r="BM212" s="353"/>
      <c r="BN212" s="353"/>
      <c r="BO212" s="353"/>
      <c r="BP212" s="353"/>
      <c r="BQ212" s="353"/>
      <c r="BR212" s="353"/>
      <c r="BS212" s="353"/>
      <c r="BT212" s="353"/>
    </row>
    <row r="213" spans="1:72">
      <c r="A213" s="353"/>
      <c r="B213" s="353"/>
      <c r="C213" s="353"/>
      <c r="D213" s="353"/>
      <c r="E213" s="353"/>
      <c r="F213" s="353"/>
      <c r="G213" s="353"/>
      <c r="H213" s="353"/>
      <c r="I213" s="353"/>
      <c r="J213" s="560"/>
      <c r="K213" s="353"/>
      <c r="L213" s="353"/>
      <c r="M213" s="353"/>
      <c r="N213" s="353"/>
      <c r="O213" s="353"/>
      <c r="P213" s="353"/>
      <c r="Q213" s="353"/>
      <c r="R213" s="353"/>
      <c r="S213" s="353"/>
      <c r="T213" s="353"/>
      <c r="U213" s="353"/>
      <c r="V213" s="353"/>
      <c r="W213" s="353"/>
      <c r="X213" s="353"/>
      <c r="Y213" s="353"/>
      <c r="Z213" s="353"/>
      <c r="AA213" s="353"/>
      <c r="AB213" s="353"/>
      <c r="AC213" s="353"/>
      <c r="AD213" s="353"/>
      <c r="AE213" s="353"/>
      <c r="AF213" s="353"/>
      <c r="AG213" s="353"/>
      <c r="AH213" s="353"/>
      <c r="AI213" s="353"/>
      <c r="AJ213" s="353"/>
      <c r="AK213" s="353"/>
      <c r="AL213" s="353"/>
      <c r="AM213" s="353"/>
      <c r="AN213" s="353"/>
      <c r="AO213" s="353"/>
      <c r="AP213" s="353"/>
      <c r="AQ213" s="353"/>
      <c r="AR213" s="353"/>
      <c r="AS213" s="353"/>
      <c r="AT213" s="353"/>
      <c r="AU213" s="353"/>
      <c r="AV213" s="353"/>
      <c r="AW213" s="353"/>
      <c r="AX213" s="353"/>
      <c r="AY213" s="353"/>
      <c r="AZ213" s="353"/>
      <c r="BA213" s="353"/>
      <c r="BB213" s="353"/>
      <c r="BC213" s="353"/>
      <c r="BD213" s="353"/>
      <c r="BE213" s="353"/>
      <c r="BF213" s="353"/>
      <c r="BG213" s="353"/>
      <c r="BH213" s="353"/>
      <c r="BI213" s="353"/>
      <c r="BJ213" s="353"/>
      <c r="BK213" s="353"/>
      <c r="BL213" s="353"/>
      <c r="BM213" s="353"/>
      <c r="BN213" s="353"/>
      <c r="BO213" s="353"/>
      <c r="BP213" s="353"/>
      <c r="BQ213" s="353"/>
      <c r="BR213" s="353"/>
      <c r="BS213" s="353"/>
      <c r="BT213" s="353"/>
    </row>
    <row r="214" spans="1:72">
      <c r="A214" s="353"/>
      <c r="B214" s="353"/>
      <c r="C214" s="353"/>
      <c r="D214" s="353"/>
      <c r="E214" s="353"/>
      <c r="F214" s="353"/>
      <c r="G214" s="353"/>
      <c r="H214" s="353"/>
      <c r="I214" s="353"/>
      <c r="J214" s="560"/>
      <c r="K214" s="353"/>
      <c r="L214" s="353"/>
      <c r="M214" s="353"/>
      <c r="N214" s="353"/>
      <c r="O214" s="353"/>
      <c r="P214" s="353"/>
      <c r="Q214" s="353"/>
      <c r="R214" s="353"/>
      <c r="S214" s="353"/>
      <c r="T214" s="353"/>
      <c r="U214" s="353"/>
      <c r="V214" s="353"/>
      <c r="W214" s="353"/>
      <c r="X214" s="353"/>
      <c r="Y214" s="353"/>
      <c r="Z214" s="353"/>
      <c r="AA214" s="353"/>
      <c r="AB214" s="353"/>
      <c r="AC214" s="353"/>
      <c r="AD214" s="353"/>
      <c r="AE214" s="353"/>
      <c r="AF214" s="353"/>
      <c r="AG214" s="353"/>
      <c r="AH214" s="353"/>
      <c r="AI214" s="353"/>
      <c r="AJ214" s="353"/>
      <c r="AK214" s="353"/>
      <c r="AL214" s="353"/>
      <c r="AM214" s="353"/>
      <c r="AN214" s="353"/>
      <c r="AO214" s="353"/>
      <c r="AP214" s="353"/>
      <c r="AQ214" s="353"/>
      <c r="AR214" s="353"/>
      <c r="AS214" s="353"/>
      <c r="AT214" s="353"/>
      <c r="AU214" s="353"/>
      <c r="AV214" s="353"/>
      <c r="AW214" s="353"/>
      <c r="AX214" s="353"/>
      <c r="AY214" s="353"/>
      <c r="AZ214" s="353"/>
      <c r="BA214" s="353"/>
      <c r="BB214" s="353"/>
      <c r="BC214" s="353"/>
      <c r="BD214" s="353"/>
      <c r="BE214" s="353"/>
      <c r="BF214" s="353"/>
      <c r="BG214" s="353"/>
      <c r="BH214" s="353"/>
      <c r="BI214" s="353"/>
      <c r="BJ214" s="353"/>
      <c r="BK214" s="353"/>
      <c r="BL214" s="353"/>
      <c r="BM214" s="353"/>
      <c r="BN214" s="353"/>
      <c r="BO214" s="353"/>
      <c r="BP214" s="353"/>
      <c r="BQ214" s="353"/>
      <c r="BR214" s="353"/>
      <c r="BS214" s="353"/>
      <c r="BT214" s="353"/>
    </row>
    <row r="215" spans="1:72">
      <c r="A215" s="353"/>
      <c r="B215" s="353"/>
      <c r="C215" s="353"/>
      <c r="D215" s="353"/>
      <c r="E215" s="353"/>
      <c r="F215" s="353"/>
      <c r="G215" s="353"/>
      <c r="H215" s="353"/>
      <c r="I215" s="353"/>
      <c r="J215" s="560"/>
      <c r="K215" s="353"/>
      <c r="L215" s="353"/>
      <c r="M215" s="353"/>
      <c r="N215" s="353"/>
      <c r="O215" s="353"/>
      <c r="P215" s="353"/>
      <c r="Q215" s="353"/>
      <c r="R215" s="353"/>
      <c r="S215" s="353"/>
      <c r="T215" s="353"/>
      <c r="U215" s="353"/>
      <c r="V215" s="353"/>
      <c r="W215" s="353"/>
      <c r="X215" s="353"/>
      <c r="Y215" s="353"/>
      <c r="Z215" s="353"/>
      <c r="AA215" s="353"/>
      <c r="AB215" s="353"/>
      <c r="AC215" s="353"/>
      <c r="AD215" s="353"/>
      <c r="AE215" s="353"/>
      <c r="AF215" s="353"/>
      <c r="AG215" s="353"/>
      <c r="AH215" s="353"/>
      <c r="AI215" s="353"/>
      <c r="AJ215" s="353"/>
      <c r="AK215" s="353"/>
      <c r="AL215" s="353"/>
      <c r="AM215" s="353"/>
      <c r="AN215" s="353"/>
      <c r="AO215" s="353"/>
      <c r="AP215" s="353"/>
      <c r="AQ215" s="353"/>
      <c r="AR215" s="353"/>
      <c r="AS215" s="353"/>
      <c r="AT215" s="353"/>
      <c r="AU215" s="353"/>
      <c r="AV215" s="353"/>
      <c r="AW215" s="353"/>
      <c r="AX215" s="353"/>
      <c r="AY215" s="353"/>
      <c r="AZ215" s="353"/>
      <c r="BA215" s="353"/>
      <c r="BB215" s="353"/>
      <c r="BC215" s="353"/>
      <c r="BD215" s="353"/>
      <c r="BE215" s="353"/>
      <c r="BF215" s="353"/>
      <c r="BG215" s="353"/>
      <c r="BH215" s="353"/>
      <c r="BI215" s="353"/>
      <c r="BJ215" s="353"/>
      <c r="BK215" s="353"/>
      <c r="BL215" s="353"/>
      <c r="BM215" s="353"/>
      <c r="BN215" s="353"/>
      <c r="BO215" s="353"/>
      <c r="BP215" s="353"/>
      <c r="BQ215" s="353"/>
      <c r="BR215" s="353"/>
      <c r="BS215" s="353"/>
      <c r="BT215" s="353"/>
    </row>
    <row r="216" spans="1:72">
      <c r="A216" s="353"/>
      <c r="B216" s="353"/>
      <c r="C216" s="353"/>
      <c r="D216" s="353"/>
      <c r="E216" s="353"/>
      <c r="F216" s="353"/>
      <c r="G216" s="353"/>
      <c r="H216" s="353"/>
      <c r="I216" s="353"/>
      <c r="J216" s="560"/>
      <c r="K216" s="353"/>
      <c r="L216" s="353"/>
      <c r="M216" s="353"/>
      <c r="N216" s="353"/>
      <c r="O216" s="353"/>
      <c r="P216" s="353"/>
      <c r="Q216" s="353"/>
      <c r="R216" s="353"/>
      <c r="S216" s="353"/>
      <c r="T216" s="353"/>
      <c r="U216" s="353"/>
      <c r="V216" s="353"/>
      <c r="W216" s="353"/>
      <c r="X216" s="353"/>
      <c r="Y216" s="353"/>
      <c r="Z216" s="353"/>
      <c r="AA216" s="353"/>
      <c r="AB216" s="353"/>
      <c r="AC216" s="353"/>
      <c r="AD216" s="353"/>
      <c r="AE216" s="353"/>
      <c r="AF216" s="353"/>
      <c r="AG216" s="353"/>
      <c r="AH216" s="353"/>
      <c r="AI216" s="353"/>
      <c r="AJ216" s="353"/>
      <c r="AK216" s="353"/>
      <c r="AL216" s="353"/>
      <c r="AM216" s="353"/>
      <c r="AN216" s="353"/>
      <c r="AO216" s="353"/>
      <c r="AP216" s="353"/>
      <c r="AQ216" s="353"/>
      <c r="AR216" s="353"/>
      <c r="AS216" s="353"/>
      <c r="AT216" s="353"/>
      <c r="AU216" s="353"/>
      <c r="AV216" s="353"/>
      <c r="AW216" s="353"/>
      <c r="AX216" s="353"/>
      <c r="AY216" s="353"/>
      <c r="AZ216" s="353"/>
      <c r="BA216" s="353"/>
      <c r="BB216" s="353"/>
      <c r="BC216" s="353"/>
      <c r="BD216" s="353"/>
      <c r="BE216" s="353"/>
      <c r="BF216" s="353"/>
      <c r="BG216" s="353"/>
      <c r="BH216" s="353"/>
      <c r="BI216" s="353"/>
      <c r="BJ216" s="353"/>
      <c r="BK216" s="353"/>
      <c r="BL216" s="353"/>
      <c r="BM216" s="353"/>
      <c r="BN216" s="353"/>
      <c r="BO216" s="353"/>
      <c r="BP216" s="353"/>
      <c r="BQ216" s="353"/>
      <c r="BR216" s="353"/>
      <c r="BS216" s="353"/>
      <c r="BT216" s="353"/>
    </row>
    <row r="217" spans="1:72">
      <c r="A217" s="353"/>
      <c r="B217" s="353"/>
      <c r="C217" s="353"/>
      <c r="D217" s="353"/>
      <c r="E217" s="353"/>
      <c r="F217" s="353"/>
      <c r="G217" s="353"/>
      <c r="H217" s="353"/>
      <c r="I217" s="353"/>
      <c r="J217" s="560"/>
      <c r="K217" s="353"/>
      <c r="L217" s="353"/>
      <c r="M217" s="353"/>
      <c r="N217" s="353"/>
      <c r="O217" s="353"/>
      <c r="P217" s="353"/>
      <c r="Q217" s="353"/>
      <c r="R217" s="353"/>
      <c r="S217" s="353"/>
      <c r="T217" s="353"/>
      <c r="U217" s="353"/>
      <c r="V217" s="353"/>
      <c r="W217" s="353"/>
      <c r="X217" s="353"/>
      <c r="Y217" s="353"/>
      <c r="Z217" s="353"/>
      <c r="AA217" s="353"/>
      <c r="AB217" s="353"/>
      <c r="AC217" s="353"/>
      <c r="AD217" s="353"/>
      <c r="AE217" s="353"/>
      <c r="AF217" s="353"/>
      <c r="AG217" s="353"/>
      <c r="AH217" s="353"/>
      <c r="AI217" s="353"/>
      <c r="AJ217" s="353"/>
      <c r="AK217" s="353"/>
      <c r="AL217" s="353"/>
      <c r="AM217" s="353"/>
      <c r="AN217" s="353"/>
      <c r="AO217" s="353"/>
      <c r="AP217" s="353"/>
      <c r="AQ217" s="353"/>
      <c r="AR217" s="353"/>
      <c r="AS217" s="353"/>
      <c r="AT217" s="353"/>
      <c r="AU217" s="353"/>
      <c r="AV217" s="353"/>
      <c r="AW217" s="353"/>
      <c r="AX217" s="353"/>
      <c r="AY217" s="353"/>
      <c r="AZ217" s="353"/>
      <c r="BA217" s="353"/>
      <c r="BB217" s="353"/>
      <c r="BC217" s="353"/>
      <c r="BD217" s="353"/>
      <c r="BE217" s="353"/>
      <c r="BF217" s="353"/>
      <c r="BG217" s="353"/>
      <c r="BH217" s="353"/>
      <c r="BI217" s="353"/>
      <c r="BJ217" s="353"/>
      <c r="BK217" s="353"/>
      <c r="BL217" s="353"/>
      <c r="BM217" s="353"/>
      <c r="BN217" s="353"/>
      <c r="BO217" s="353"/>
      <c r="BP217" s="353"/>
      <c r="BQ217" s="353"/>
      <c r="BR217" s="353"/>
      <c r="BS217" s="353"/>
      <c r="BT217" s="353"/>
    </row>
    <row r="218" spans="1:72">
      <c r="A218" s="353"/>
      <c r="B218" s="353"/>
      <c r="C218" s="353"/>
      <c r="D218" s="353"/>
      <c r="E218" s="353"/>
      <c r="F218" s="353"/>
      <c r="G218" s="353"/>
      <c r="H218" s="353"/>
      <c r="I218" s="353"/>
      <c r="J218" s="560"/>
      <c r="K218" s="353"/>
      <c r="L218" s="353"/>
      <c r="M218" s="353"/>
      <c r="N218" s="353"/>
      <c r="O218" s="353"/>
      <c r="P218" s="353"/>
      <c r="Q218" s="353"/>
      <c r="R218" s="353"/>
      <c r="S218" s="353"/>
      <c r="T218" s="353"/>
      <c r="U218" s="353"/>
      <c r="V218" s="353"/>
      <c r="W218" s="353"/>
      <c r="X218" s="353"/>
      <c r="Y218" s="353"/>
      <c r="Z218" s="353"/>
      <c r="AA218" s="353"/>
      <c r="AB218" s="353"/>
      <c r="AC218" s="353"/>
      <c r="AD218" s="353"/>
      <c r="AE218" s="353"/>
      <c r="AF218" s="353"/>
      <c r="AG218" s="353"/>
      <c r="AH218" s="353"/>
      <c r="AI218" s="353"/>
      <c r="AJ218" s="353"/>
      <c r="AK218" s="353"/>
      <c r="AL218" s="353"/>
      <c r="AM218" s="353"/>
      <c r="AN218" s="353"/>
      <c r="AO218" s="353"/>
      <c r="AP218" s="353"/>
      <c r="AQ218" s="353"/>
      <c r="AR218" s="353"/>
      <c r="AS218" s="353"/>
      <c r="AT218" s="353"/>
      <c r="AU218" s="353"/>
      <c r="AV218" s="353"/>
      <c r="AW218" s="353"/>
      <c r="AX218" s="353"/>
      <c r="AY218" s="353"/>
      <c r="AZ218" s="353"/>
      <c r="BA218" s="353"/>
      <c r="BB218" s="353"/>
      <c r="BC218" s="353"/>
      <c r="BD218" s="353"/>
      <c r="BE218" s="353"/>
      <c r="BF218" s="353"/>
      <c r="BG218" s="353"/>
      <c r="BH218" s="353"/>
      <c r="BI218" s="353"/>
      <c r="BJ218" s="353"/>
      <c r="BK218" s="353"/>
      <c r="BL218" s="353"/>
      <c r="BM218" s="353"/>
      <c r="BN218" s="353"/>
      <c r="BO218" s="353"/>
      <c r="BP218" s="353"/>
      <c r="BQ218" s="353"/>
      <c r="BR218" s="353"/>
      <c r="BS218" s="353"/>
      <c r="BT218" s="353"/>
    </row>
    <row r="219" spans="1:72">
      <c r="A219" s="353"/>
      <c r="B219" s="353"/>
      <c r="C219" s="353"/>
      <c r="D219" s="353"/>
      <c r="E219" s="353"/>
      <c r="F219" s="353"/>
      <c r="G219" s="353"/>
      <c r="H219" s="353"/>
      <c r="I219" s="353"/>
      <c r="J219" s="560"/>
      <c r="K219" s="353"/>
      <c r="L219" s="353"/>
      <c r="M219" s="353"/>
      <c r="N219" s="353"/>
      <c r="O219" s="353"/>
      <c r="P219" s="353"/>
      <c r="Q219" s="353"/>
      <c r="R219" s="353"/>
      <c r="S219" s="353"/>
      <c r="T219" s="353"/>
      <c r="U219" s="353"/>
      <c r="V219" s="353"/>
      <c r="W219" s="353"/>
      <c r="X219" s="353"/>
      <c r="Y219" s="353"/>
      <c r="Z219" s="353"/>
      <c r="AA219" s="353"/>
      <c r="AB219" s="353"/>
      <c r="AC219" s="353"/>
      <c r="AD219" s="353"/>
      <c r="AE219" s="353"/>
      <c r="AF219" s="353"/>
      <c r="AG219" s="353"/>
      <c r="AH219" s="353"/>
      <c r="AI219" s="353"/>
      <c r="AJ219" s="353"/>
      <c r="AK219" s="353"/>
      <c r="AL219" s="353"/>
      <c r="AM219" s="353"/>
      <c r="AN219" s="353"/>
      <c r="AO219" s="353"/>
      <c r="AP219" s="353"/>
      <c r="AQ219" s="353"/>
      <c r="AR219" s="353"/>
      <c r="AS219" s="353"/>
      <c r="AT219" s="353"/>
      <c r="AU219" s="353"/>
      <c r="AV219" s="353"/>
      <c r="AW219" s="353"/>
      <c r="AX219" s="353"/>
      <c r="AY219" s="353"/>
      <c r="AZ219" s="353"/>
      <c r="BA219" s="353"/>
      <c r="BB219" s="353"/>
      <c r="BC219" s="353"/>
      <c r="BD219" s="353"/>
      <c r="BE219" s="353"/>
      <c r="BF219" s="353"/>
      <c r="BG219" s="353"/>
      <c r="BH219" s="353"/>
      <c r="BI219" s="353"/>
      <c r="BJ219" s="353"/>
      <c r="BK219" s="353"/>
      <c r="BL219" s="353"/>
      <c r="BM219" s="353"/>
      <c r="BN219" s="353"/>
      <c r="BO219" s="353"/>
      <c r="BP219" s="353"/>
      <c r="BQ219" s="353"/>
      <c r="BR219" s="353"/>
      <c r="BS219" s="353"/>
      <c r="BT219" s="353"/>
    </row>
    <row r="220" spans="1:72">
      <c r="A220" s="353"/>
      <c r="B220" s="353"/>
      <c r="C220" s="353"/>
      <c r="D220" s="353"/>
      <c r="E220" s="353"/>
      <c r="F220" s="353"/>
      <c r="G220" s="353"/>
      <c r="H220" s="353"/>
      <c r="I220" s="353"/>
      <c r="J220" s="560"/>
      <c r="K220" s="353"/>
      <c r="L220" s="353"/>
      <c r="M220" s="353"/>
      <c r="N220" s="353"/>
      <c r="O220" s="353"/>
      <c r="P220" s="353"/>
      <c r="Q220" s="353"/>
      <c r="R220" s="353"/>
      <c r="S220" s="353"/>
      <c r="T220" s="353"/>
      <c r="U220" s="353"/>
      <c r="V220" s="353"/>
      <c r="W220" s="353"/>
      <c r="X220" s="353"/>
      <c r="Y220" s="353"/>
      <c r="Z220" s="353"/>
      <c r="AA220" s="353"/>
      <c r="AB220" s="353"/>
      <c r="AC220" s="353"/>
      <c r="AD220" s="353"/>
      <c r="AE220" s="353"/>
      <c r="AF220" s="353"/>
      <c r="AG220" s="353"/>
      <c r="AH220" s="353"/>
      <c r="AI220" s="353"/>
      <c r="AJ220" s="353"/>
      <c r="AK220" s="353"/>
      <c r="AL220" s="353"/>
      <c r="AM220" s="353"/>
      <c r="AN220" s="353"/>
      <c r="AO220" s="353"/>
      <c r="AP220" s="353"/>
      <c r="AQ220" s="353"/>
      <c r="AR220" s="353"/>
      <c r="AS220" s="353"/>
      <c r="AT220" s="353"/>
      <c r="AU220" s="353"/>
      <c r="AV220" s="353"/>
      <c r="AW220" s="353"/>
      <c r="AX220" s="353"/>
      <c r="AY220" s="353"/>
      <c r="AZ220" s="353"/>
      <c r="BA220" s="353"/>
      <c r="BB220" s="353"/>
      <c r="BC220" s="353"/>
      <c r="BD220" s="353"/>
      <c r="BE220" s="353"/>
      <c r="BF220" s="353"/>
      <c r="BG220" s="353"/>
      <c r="BH220" s="353"/>
      <c r="BI220" s="353"/>
      <c r="BJ220" s="353"/>
      <c r="BK220" s="353"/>
      <c r="BL220" s="353"/>
      <c r="BM220" s="353"/>
      <c r="BN220" s="353"/>
      <c r="BO220" s="353"/>
      <c r="BP220" s="353"/>
      <c r="BQ220" s="353"/>
      <c r="BR220" s="353"/>
      <c r="BS220" s="353"/>
      <c r="BT220" s="353"/>
    </row>
    <row r="221" spans="1:72">
      <c r="A221" s="353"/>
      <c r="B221" s="353"/>
      <c r="C221" s="353"/>
      <c r="D221" s="353"/>
      <c r="E221" s="353"/>
      <c r="F221" s="353"/>
      <c r="G221" s="353"/>
      <c r="H221" s="353"/>
      <c r="I221" s="353"/>
      <c r="J221" s="560"/>
      <c r="K221" s="353"/>
      <c r="L221" s="353"/>
      <c r="M221" s="353"/>
      <c r="N221" s="353"/>
      <c r="O221" s="353"/>
      <c r="P221" s="353"/>
      <c r="Q221" s="353"/>
      <c r="R221" s="353"/>
      <c r="S221" s="353"/>
      <c r="T221" s="353"/>
      <c r="U221" s="353"/>
      <c r="V221" s="353"/>
      <c r="W221" s="353"/>
      <c r="X221" s="353"/>
      <c r="Y221" s="353"/>
      <c r="Z221" s="353"/>
      <c r="AA221" s="353"/>
      <c r="AB221" s="353"/>
      <c r="AC221" s="353"/>
      <c r="AD221" s="353"/>
      <c r="AE221" s="353"/>
      <c r="AF221" s="353"/>
      <c r="AG221" s="353"/>
      <c r="AH221" s="353"/>
      <c r="AI221" s="353"/>
      <c r="AJ221" s="353"/>
      <c r="AK221" s="353"/>
      <c r="AL221" s="353"/>
      <c r="AM221" s="353"/>
      <c r="AN221" s="353"/>
      <c r="AO221" s="353"/>
      <c r="AP221" s="353"/>
      <c r="AQ221" s="353"/>
      <c r="AR221" s="353"/>
      <c r="AS221" s="353"/>
      <c r="AT221" s="353"/>
      <c r="AU221" s="353"/>
      <c r="AV221" s="353"/>
      <c r="AW221" s="353"/>
      <c r="AX221" s="353"/>
      <c r="AY221" s="353"/>
      <c r="AZ221" s="353"/>
      <c r="BA221" s="353"/>
      <c r="BB221" s="353"/>
      <c r="BC221" s="353"/>
      <c r="BD221" s="353"/>
      <c r="BE221" s="353"/>
      <c r="BF221" s="353"/>
      <c r="BG221" s="353"/>
      <c r="BH221" s="353"/>
      <c r="BI221" s="353"/>
      <c r="BJ221" s="353"/>
      <c r="BK221" s="353"/>
      <c r="BL221" s="353"/>
      <c r="BM221" s="353"/>
      <c r="BN221" s="353"/>
      <c r="BO221" s="353"/>
      <c r="BP221" s="353"/>
      <c r="BQ221" s="353"/>
      <c r="BR221" s="353"/>
      <c r="BS221" s="353"/>
      <c r="BT221" s="353"/>
    </row>
    <row r="222" spans="1:72">
      <c r="A222" s="353"/>
      <c r="B222" s="353"/>
      <c r="C222" s="353"/>
      <c r="D222" s="353"/>
      <c r="E222" s="353"/>
      <c r="F222" s="353"/>
      <c r="G222" s="353"/>
      <c r="H222" s="353"/>
      <c r="I222" s="353"/>
      <c r="J222" s="560"/>
      <c r="K222" s="353"/>
      <c r="L222" s="353"/>
      <c r="M222" s="353"/>
      <c r="N222" s="353"/>
      <c r="O222" s="353"/>
      <c r="P222" s="353"/>
      <c r="Q222" s="353"/>
      <c r="R222" s="353"/>
      <c r="S222" s="353"/>
      <c r="T222" s="353"/>
      <c r="U222" s="353"/>
      <c r="V222" s="353"/>
      <c r="W222" s="353"/>
      <c r="X222" s="353"/>
      <c r="Y222" s="353"/>
      <c r="Z222" s="353"/>
      <c r="AA222" s="353"/>
      <c r="AB222" s="353"/>
      <c r="AC222" s="353"/>
      <c r="AD222" s="353"/>
      <c r="AE222" s="353"/>
      <c r="AF222" s="353"/>
      <c r="AG222" s="353"/>
      <c r="AH222" s="353"/>
      <c r="AI222" s="353"/>
      <c r="AJ222" s="353"/>
      <c r="AK222" s="353"/>
      <c r="AL222" s="353"/>
      <c r="AM222" s="353"/>
      <c r="AN222" s="353"/>
      <c r="AO222" s="353"/>
      <c r="AP222" s="353"/>
      <c r="AQ222" s="353"/>
      <c r="AR222" s="353"/>
      <c r="AS222" s="353"/>
      <c r="AT222" s="353"/>
      <c r="AU222" s="353"/>
      <c r="AV222" s="353"/>
      <c r="AW222" s="353"/>
      <c r="AX222" s="353"/>
      <c r="AY222" s="353"/>
      <c r="AZ222" s="353"/>
      <c r="BA222" s="353"/>
      <c r="BB222" s="353"/>
      <c r="BC222" s="353"/>
      <c r="BD222" s="353"/>
      <c r="BE222" s="353"/>
      <c r="BF222" s="353"/>
      <c r="BG222" s="353"/>
      <c r="BH222" s="353"/>
      <c r="BI222" s="353"/>
      <c r="BJ222" s="353"/>
      <c r="BK222" s="353"/>
      <c r="BL222" s="353"/>
      <c r="BM222" s="353"/>
      <c r="BN222" s="353"/>
      <c r="BO222" s="353"/>
      <c r="BP222" s="353"/>
      <c r="BQ222" s="353"/>
      <c r="BR222" s="353"/>
      <c r="BS222" s="353"/>
      <c r="BT222" s="353"/>
    </row>
    <row r="223" spans="1:72">
      <c r="A223" s="353"/>
      <c r="B223" s="353"/>
      <c r="C223" s="353"/>
      <c r="D223" s="353"/>
      <c r="E223" s="353"/>
      <c r="F223" s="353"/>
      <c r="G223" s="353"/>
      <c r="H223" s="353"/>
      <c r="I223" s="353"/>
      <c r="J223" s="560"/>
      <c r="K223" s="353"/>
      <c r="L223" s="353"/>
      <c r="M223" s="353"/>
      <c r="N223" s="353"/>
      <c r="O223" s="353"/>
      <c r="P223" s="353"/>
      <c r="Q223" s="353"/>
      <c r="R223" s="353"/>
      <c r="S223" s="353"/>
      <c r="T223" s="353"/>
      <c r="U223" s="353"/>
      <c r="V223" s="353"/>
      <c r="W223" s="353"/>
      <c r="X223" s="353"/>
      <c r="Y223" s="353"/>
      <c r="Z223" s="353"/>
      <c r="AA223" s="353"/>
      <c r="AB223" s="353"/>
      <c r="AC223" s="353"/>
      <c r="AD223" s="353"/>
      <c r="AE223" s="353"/>
      <c r="AF223" s="353"/>
      <c r="AG223" s="353"/>
      <c r="AH223" s="353"/>
      <c r="AI223" s="353"/>
      <c r="AJ223" s="353"/>
      <c r="AK223" s="353"/>
      <c r="AL223" s="353"/>
      <c r="AM223" s="353"/>
      <c r="AN223" s="353"/>
      <c r="AO223" s="353"/>
      <c r="AP223" s="353"/>
      <c r="AQ223" s="353"/>
      <c r="AR223" s="353"/>
      <c r="AS223" s="353"/>
      <c r="AT223" s="353"/>
      <c r="AU223" s="353"/>
      <c r="AV223" s="353"/>
      <c r="AW223" s="353"/>
      <c r="AX223" s="353"/>
      <c r="AY223" s="353"/>
      <c r="AZ223" s="353"/>
      <c r="BA223" s="353"/>
      <c r="BB223" s="353"/>
      <c r="BC223" s="353"/>
      <c r="BD223" s="353"/>
      <c r="BE223" s="353"/>
      <c r="BF223" s="353"/>
      <c r="BG223" s="353"/>
      <c r="BH223" s="353"/>
      <c r="BI223" s="353"/>
      <c r="BJ223" s="353"/>
      <c r="BK223" s="353"/>
      <c r="BL223" s="353"/>
      <c r="BM223" s="353"/>
      <c r="BN223" s="353"/>
      <c r="BO223" s="353"/>
      <c r="BP223" s="353"/>
      <c r="BQ223" s="353"/>
      <c r="BR223" s="353"/>
      <c r="BS223" s="353"/>
      <c r="BT223" s="353"/>
    </row>
    <row r="224" spans="1:72">
      <c r="A224" s="353"/>
      <c r="B224" s="353"/>
      <c r="C224" s="353"/>
      <c r="D224" s="353"/>
      <c r="E224" s="353"/>
      <c r="F224" s="353"/>
      <c r="G224" s="353"/>
      <c r="H224" s="353"/>
      <c r="I224" s="353"/>
      <c r="J224" s="560"/>
      <c r="K224" s="353"/>
      <c r="L224" s="353"/>
      <c r="M224" s="353"/>
      <c r="N224" s="353"/>
      <c r="O224" s="353"/>
      <c r="P224" s="353"/>
      <c r="Q224" s="353"/>
      <c r="R224" s="353"/>
      <c r="S224" s="353"/>
      <c r="T224" s="353"/>
      <c r="U224" s="353"/>
      <c r="V224" s="353"/>
      <c r="W224" s="353"/>
      <c r="X224" s="353"/>
      <c r="Y224" s="353"/>
      <c r="Z224" s="353"/>
      <c r="AA224" s="353"/>
      <c r="AB224" s="353"/>
      <c r="AC224" s="353"/>
      <c r="AD224" s="353"/>
      <c r="AE224" s="353"/>
      <c r="AF224" s="353"/>
      <c r="AG224" s="353"/>
      <c r="AH224" s="353"/>
      <c r="AI224" s="353"/>
      <c r="AJ224" s="353"/>
      <c r="AK224" s="353"/>
      <c r="AL224" s="353"/>
      <c r="AM224" s="353"/>
      <c r="AN224" s="353"/>
      <c r="AO224" s="353"/>
      <c r="AP224" s="353"/>
      <c r="AQ224" s="353"/>
      <c r="AR224" s="353"/>
      <c r="AS224" s="353"/>
      <c r="AT224" s="353"/>
      <c r="AU224" s="353"/>
      <c r="AV224" s="353"/>
      <c r="AW224" s="353"/>
      <c r="AX224" s="353"/>
      <c r="AY224" s="353"/>
      <c r="AZ224" s="353"/>
      <c r="BA224" s="353"/>
      <c r="BB224" s="353"/>
      <c r="BC224" s="353"/>
      <c r="BD224" s="353"/>
      <c r="BE224" s="353"/>
      <c r="BF224" s="353"/>
      <c r="BG224" s="353"/>
      <c r="BH224" s="353"/>
      <c r="BI224" s="353"/>
      <c r="BJ224" s="353"/>
      <c r="BK224" s="353"/>
      <c r="BL224" s="353"/>
      <c r="BM224" s="353"/>
      <c r="BN224" s="353"/>
      <c r="BO224" s="353"/>
      <c r="BP224" s="353"/>
      <c r="BQ224" s="353"/>
      <c r="BR224" s="353"/>
      <c r="BS224" s="353"/>
      <c r="BT224" s="353"/>
    </row>
    <row r="225" spans="1:72">
      <c r="A225" s="353"/>
      <c r="B225" s="353"/>
      <c r="C225" s="353"/>
      <c r="D225" s="353"/>
      <c r="E225" s="353"/>
      <c r="F225" s="353"/>
      <c r="G225" s="353"/>
      <c r="H225" s="353"/>
      <c r="I225" s="353"/>
      <c r="J225" s="560"/>
      <c r="K225" s="353"/>
      <c r="L225" s="353"/>
      <c r="M225" s="353"/>
      <c r="N225" s="353"/>
      <c r="O225" s="353"/>
      <c r="P225" s="353"/>
      <c r="Q225" s="353"/>
      <c r="R225" s="353"/>
      <c r="S225" s="353"/>
      <c r="T225" s="353"/>
      <c r="U225" s="353"/>
      <c r="V225" s="353"/>
      <c r="W225" s="353"/>
      <c r="X225" s="353"/>
      <c r="Y225" s="353"/>
      <c r="Z225" s="353"/>
      <c r="AA225" s="353"/>
      <c r="AB225" s="353"/>
      <c r="AC225" s="353"/>
      <c r="AD225" s="353"/>
      <c r="AE225" s="353"/>
      <c r="AF225" s="353"/>
      <c r="AG225" s="353"/>
      <c r="AH225" s="353"/>
      <c r="AI225" s="353"/>
      <c r="AJ225" s="353"/>
      <c r="AK225" s="353"/>
      <c r="AL225" s="353"/>
      <c r="AM225" s="353"/>
      <c r="AN225" s="353"/>
      <c r="AO225" s="353"/>
      <c r="AP225" s="353"/>
      <c r="AQ225" s="353"/>
      <c r="AR225" s="353"/>
      <c r="AS225" s="353"/>
      <c r="AT225" s="353"/>
      <c r="AU225" s="353"/>
      <c r="AV225" s="353"/>
      <c r="AW225" s="353"/>
      <c r="AX225" s="353"/>
      <c r="AY225" s="353"/>
      <c r="AZ225" s="353"/>
      <c r="BA225" s="353"/>
      <c r="BB225" s="353"/>
      <c r="BC225" s="353"/>
      <c r="BD225" s="353"/>
      <c r="BE225" s="353"/>
      <c r="BF225" s="353"/>
      <c r="BG225" s="353"/>
      <c r="BH225" s="353"/>
      <c r="BI225" s="353"/>
      <c r="BJ225" s="353"/>
      <c r="BK225" s="353"/>
      <c r="BL225" s="353"/>
      <c r="BM225" s="353"/>
      <c r="BN225" s="353"/>
      <c r="BO225" s="353"/>
      <c r="BP225" s="353"/>
      <c r="BQ225" s="353"/>
      <c r="BR225" s="353"/>
      <c r="BS225" s="353"/>
      <c r="BT225" s="353"/>
    </row>
    <row r="226" spans="1:72">
      <c r="A226" s="353"/>
      <c r="B226" s="353"/>
      <c r="C226" s="353"/>
      <c r="D226" s="353"/>
      <c r="E226" s="353"/>
      <c r="F226" s="353"/>
      <c r="G226" s="353"/>
      <c r="H226" s="353"/>
      <c r="I226" s="353"/>
      <c r="J226" s="560"/>
      <c r="K226" s="353"/>
      <c r="L226" s="353"/>
      <c r="M226" s="353"/>
      <c r="N226" s="353"/>
      <c r="O226" s="353"/>
      <c r="P226" s="353"/>
      <c r="Q226" s="353"/>
      <c r="R226" s="353"/>
      <c r="S226" s="353"/>
      <c r="T226" s="353"/>
      <c r="U226" s="353"/>
      <c r="V226" s="353"/>
      <c r="W226" s="353"/>
      <c r="X226" s="353"/>
      <c r="Y226" s="353"/>
      <c r="Z226" s="353"/>
      <c r="AA226" s="353"/>
      <c r="AB226" s="353"/>
      <c r="AC226" s="353"/>
      <c r="AD226" s="353"/>
      <c r="AE226" s="353"/>
      <c r="AF226" s="353"/>
      <c r="AG226" s="353"/>
      <c r="AH226" s="353"/>
      <c r="AI226" s="353"/>
      <c r="AJ226" s="353"/>
      <c r="AK226" s="353"/>
      <c r="AL226" s="353"/>
      <c r="AM226" s="353"/>
      <c r="AN226" s="353"/>
      <c r="AO226" s="353"/>
      <c r="AP226" s="353"/>
      <c r="AQ226" s="353"/>
      <c r="AR226" s="353"/>
      <c r="AS226" s="353"/>
      <c r="AT226" s="353"/>
      <c r="AU226" s="353"/>
      <c r="AV226" s="353"/>
      <c r="AW226" s="353"/>
      <c r="AX226" s="353"/>
      <c r="AY226" s="353"/>
      <c r="AZ226" s="353"/>
      <c r="BA226" s="353"/>
      <c r="BB226" s="353"/>
      <c r="BC226" s="353"/>
      <c r="BD226" s="353"/>
      <c r="BE226" s="353"/>
      <c r="BF226" s="353"/>
      <c r="BG226" s="353"/>
      <c r="BH226" s="353"/>
      <c r="BI226" s="353"/>
      <c r="BJ226" s="353"/>
      <c r="BK226" s="353"/>
      <c r="BL226" s="353"/>
      <c r="BM226" s="353"/>
      <c r="BN226" s="353"/>
      <c r="BO226" s="353"/>
      <c r="BP226" s="353"/>
      <c r="BQ226" s="353"/>
      <c r="BR226" s="353"/>
      <c r="BS226" s="353"/>
      <c r="BT226" s="353"/>
    </row>
    <row r="227" spans="1:72">
      <c r="A227" s="353"/>
      <c r="B227" s="353"/>
      <c r="C227" s="353"/>
      <c r="D227" s="353"/>
      <c r="E227" s="353"/>
      <c r="F227" s="353"/>
      <c r="G227" s="353"/>
      <c r="H227" s="353"/>
      <c r="I227" s="353"/>
      <c r="J227" s="560"/>
      <c r="K227" s="353"/>
      <c r="L227" s="353"/>
      <c r="M227" s="353"/>
      <c r="N227" s="353"/>
      <c r="O227" s="353"/>
      <c r="P227" s="353"/>
      <c r="Q227" s="353"/>
      <c r="R227" s="353"/>
      <c r="S227" s="353"/>
      <c r="T227" s="353"/>
      <c r="U227" s="353"/>
      <c r="V227" s="353"/>
      <c r="W227" s="353"/>
      <c r="X227" s="353"/>
      <c r="Y227" s="353"/>
      <c r="Z227" s="353"/>
      <c r="AA227" s="353"/>
      <c r="AB227" s="353"/>
      <c r="AC227" s="353"/>
      <c r="AD227" s="353"/>
      <c r="AE227" s="353"/>
      <c r="AF227" s="353"/>
      <c r="AG227" s="353"/>
      <c r="AH227" s="353"/>
      <c r="AI227" s="353"/>
      <c r="AJ227" s="353"/>
      <c r="AK227" s="353"/>
      <c r="AL227" s="353"/>
      <c r="AM227" s="353"/>
      <c r="AN227" s="353"/>
      <c r="AO227" s="353"/>
      <c r="AP227" s="353"/>
      <c r="AQ227" s="353"/>
      <c r="AR227" s="353"/>
      <c r="AS227" s="353"/>
      <c r="AT227" s="353"/>
      <c r="AU227" s="353"/>
      <c r="AV227" s="353"/>
      <c r="AW227" s="353"/>
      <c r="AX227" s="353"/>
      <c r="AY227" s="353"/>
      <c r="AZ227" s="353"/>
      <c r="BA227" s="353"/>
      <c r="BB227" s="353"/>
      <c r="BC227" s="353"/>
      <c r="BD227" s="353"/>
      <c r="BE227" s="353"/>
      <c r="BF227" s="353"/>
      <c r="BG227" s="353"/>
      <c r="BH227" s="353"/>
      <c r="BI227" s="353"/>
      <c r="BJ227" s="353"/>
      <c r="BK227" s="353"/>
      <c r="BL227" s="353"/>
      <c r="BM227" s="353"/>
      <c r="BN227" s="353"/>
      <c r="BO227" s="353"/>
      <c r="BP227" s="353"/>
      <c r="BQ227" s="353"/>
      <c r="BR227" s="353"/>
      <c r="BS227" s="353"/>
      <c r="BT227" s="353"/>
    </row>
    <row r="228" spans="1:72">
      <c r="A228" s="353"/>
      <c r="B228" s="353"/>
      <c r="C228" s="353"/>
      <c r="D228" s="353"/>
      <c r="E228" s="353"/>
      <c r="F228" s="353"/>
      <c r="G228" s="353"/>
      <c r="H228" s="353"/>
      <c r="I228" s="353"/>
      <c r="J228" s="560"/>
      <c r="K228" s="353"/>
      <c r="L228" s="353"/>
      <c r="M228" s="353"/>
      <c r="N228" s="353"/>
      <c r="O228" s="353"/>
      <c r="P228" s="353"/>
      <c r="Q228" s="353"/>
      <c r="R228" s="353"/>
      <c r="S228" s="353"/>
      <c r="T228" s="353"/>
      <c r="U228" s="353"/>
      <c r="V228" s="353"/>
      <c r="W228" s="353"/>
      <c r="X228" s="353"/>
      <c r="Y228" s="353"/>
      <c r="Z228" s="353"/>
      <c r="AA228" s="353"/>
      <c r="AB228" s="353"/>
      <c r="AC228" s="353"/>
      <c r="AD228" s="353"/>
      <c r="AE228" s="353"/>
      <c r="AF228" s="353"/>
      <c r="AG228" s="353"/>
      <c r="AH228" s="353"/>
      <c r="AI228" s="353"/>
      <c r="AJ228" s="353"/>
      <c r="AK228" s="353"/>
      <c r="AL228" s="353"/>
      <c r="AM228" s="353"/>
      <c r="AN228" s="353"/>
      <c r="AO228" s="353"/>
      <c r="AP228" s="353"/>
      <c r="AQ228" s="353"/>
      <c r="AR228" s="353"/>
      <c r="AS228" s="353"/>
      <c r="AT228" s="353"/>
      <c r="AU228" s="353"/>
      <c r="AV228" s="353"/>
      <c r="AW228" s="353"/>
      <c r="AX228" s="353"/>
      <c r="AY228" s="353"/>
      <c r="AZ228" s="353"/>
      <c r="BA228" s="353"/>
      <c r="BB228" s="353"/>
      <c r="BC228" s="353"/>
      <c r="BD228" s="353"/>
      <c r="BE228" s="353"/>
      <c r="BF228" s="353"/>
      <c r="BG228" s="353"/>
      <c r="BH228" s="353"/>
      <c r="BI228" s="353"/>
      <c r="BJ228" s="353"/>
      <c r="BK228" s="353"/>
      <c r="BL228" s="353"/>
      <c r="BM228" s="353"/>
      <c r="BN228" s="353"/>
      <c r="BO228" s="353"/>
      <c r="BP228" s="353"/>
      <c r="BQ228" s="353"/>
      <c r="BR228" s="353"/>
      <c r="BS228" s="353"/>
      <c r="BT228" s="353"/>
    </row>
    <row r="229" spans="1:72">
      <c r="A229" s="353"/>
      <c r="B229" s="353"/>
      <c r="C229" s="353"/>
      <c r="D229" s="353"/>
      <c r="E229" s="353"/>
      <c r="F229" s="353"/>
      <c r="G229" s="353"/>
      <c r="H229" s="353"/>
      <c r="I229" s="353"/>
      <c r="J229" s="560"/>
      <c r="K229" s="353"/>
      <c r="L229" s="353"/>
      <c r="M229" s="353"/>
      <c r="N229" s="353"/>
      <c r="O229" s="353"/>
      <c r="P229" s="353"/>
      <c r="Q229" s="353"/>
      <c r="R229" s="353"/>
      <c r="S229" s="353"/>
      <c r="T229" s="353"/>
      <c r="U229" s="353"/>
      <c r="V229" s="353"/>
      <c r="W229" s="353"/>
      <c r="X229" s="353"/>
      <c r="Y229" s="353"/>
      <c r="Z229" s="353"/>
      <c r="AA229" s="353"/>
      <c r="AB229" s="353"/>
      <c r="AC229" s="353"/>
      <c r="AD229" s="353"/>
      <c r="AE229" s="353"/>
      <c r="AF229" s="353"/>
      <c r="AG229" s="353"/>
      <c r="AH229" s="353"/>
      <c r="AI229" s="353"/>
      <c r="AJ229" s="353"/>
      <c r="AK229" s="353"/>
      <c r="AL229" s="353"/>
      <c r="AM229" s="353"/>
      <c r="AN229" s="353"/>
      <c r="AO229" s="353"/>
      <c r="AP229" s="353"/>
      <c r="AQ229" s="353"/>
      <c r="AR229" s="353"/>
      <c r="AS229" s="353"/>
      <c r="AT229" s="353"/>
      <c r="AU229" s="353"/>
      <c r="AV229" s="353"/>
      <c r="AW229" s="353"/>
      <c r="AX229" s="353"/>
      <c r="AY229" s="353"/>
      <c r="AZ229" s="353"/>
      <c r="BA229" s="353"/>
      <c r="BB229" s="353"/>
      <c r="BC229" s="353"/>
      <c r="BD229" s="353"/>
      <c r="BE229" s="353"/>
      <c r="BF229" s="353"/>
      <c r="BG229" s="353"/>
      <c r="BH229" s="353"/>
      <c r="BI229" s="353"/>
      <c r="BJ229" s="353"/>
      <c r="BK229" s="353"/>
      <c r="BL229" s="353"/>
      <c r="BM229" s="353"/>
      <c r="BN229" s="353"/>
      <c r="BO229" s="353"/>
      <c r="BP229" s="353"/>
      <c r="BQ229" s="353"/>
      <c r="BR229" s="353"/>
      <c r="BS229" s="353"/>
      <c r="BT229" s="353"/>
    </row>
    <row r="230" spans="1:72">
      <c r="A230" s="353"/>
      <c r="B230" s="353"/>
      <c r="C230" s="353"/>
      <c r="D230" s="353"/>
      <c r="E230" s="353"/>
      <c r="F230" s="353"/>
      <c r="G230" s="353"/>
      <c r="H230" s="353"/>
      <c r="I230" s="353"/>
      <c r="J230" s="560"/>
      <c r="K230" s="353"/>
      <c r="L230" s="353"/>
      <c r="M230" s="353"/>
      <c r="N230" s="353"/>
      <c r="O230" s="353"/>
      <c r="P230" s="353"/>
      <c r="Q230" s="353"/>
      <c r="R230" s="353"/>
      <c r="S230" s="353"/>
      <c r="T230" s="353"/>
      <c r="U230" s="353"/>
      <c r="V230" s="353"/>
      <c r="W230" s="353"/>
      <c r="X230" s="353"/>
      <c r="Y230" s="353"/>
      <c r="Z230" s="353"/>
      <c r="AA230" s="353"/>
      <c r="AB230" s="353"/>
      <c r="AC230" s="353"/>
      <c r="AD230" s="353"/>
      <c r="AE230" s="353"/>
      <c r="AF230" s="353"/>
      <c r="AG230" s="353"/>
      <c r="AH230" s="353"/>
      <c r="AI230" s="353"/>
      <c r="AJ230" s="353"/>
      <c r="AK230" s="353"/>
      <c r="AL230" s="353"/>
      <c r="AM230" s="353"/>
      <c r="AN230" s="353"/>
      <c r="AO230" s="353"/>
      <c r="AP230" s="353"/>
      <c r="AQ230" s="353"/>
      <c r="AR230" s="353"/>
      <c r="AS230" s="353"/>
      <c r="AT230" s="353"/>
      <c r="AU230" s="353"/>
      <c r="AV230" s="353"/>
      <c r="AW230" s="353"/>
      <c r="AX230" s="353"/>
      <c r="AY230" s="353"/>
      <c r="AZ230" s="353"/>
      <c r="BA230" s="353"/>
      <c r="BB230" s="353"/>
      <c r="BC230" s="353"/>
      <c r="BD230" s="353"/>
      <c r="BE230" s="353"/>
      <c r="BF230" s="353"/>
      <c r="BG230" s="353"/>
      <c r="BH230" s="353"/>
      <c r="BI230" s="353"/>
      <c r="BJ230" s="353"/>
      <c r="BK230" s="353"/>
      <c r="BL230" s="353"/>
      <c r="BM230" s="353"/>
      <c r="BN230" s="353"/>
      <c r="BO230" s="353"/>
      <c r="BP230" s="353"/>
      <c r="BQ230" s="353"/>
      <c r="BR230" s="353"/>
      <c r="BS230" s="353"/>
      <c r="BT230" s="353"/>
    </row>
    <row r="231" spans="1:72">
      <c r="A231" s="353"/>
      <c r="B231" s="353"/>
      <c r="C231" s="353"/>
      <c r="D231" s="353"/>
      <c r="E231" s="353"/>
      <c r="F231" s="353"/>
      <c r="G231" s="353"/>
      <c r="H231" s="353"/>
      <c r="I231" s="353"/>
      <c r="J231" s="560"/>
      <c r="K231" s="353"/>
      <c r="L231" s="353"/>
      <c r="M231" s="353"/>
      <c r="N231" s="353"/>
      <c r="O231" s="353"/>
      <c r="P231" s="353"/>
      <c r="Q231" s="353"/>
      <c r="R231" s="353"/>
      <c r="S231" s="353"/>
      <c r="T231" s="353"/>
      <c r="U231" s="353"/>
      <c r="V231" s="353"/>
      <c r="W231" s="353"/>
      <c r="X231" s="353"/>
      <c r="Y231" s="353"/>
      <c r="Z231" s="353"/>
      <c r="AA231" s="353"/>
      <c r="AB231" s="353"/>
      <c r="AC231" s="353"/>
      <c r="AD231" s="353"/>
      <c r="AE231" s="353"/>
      <c r="AF231" s="353"/>
      <c r="AG231" s="353"/>
      <c r="AH231" s="353"/>
      <c r="AI231" s="353"/>
      <c r="AJ231" s="353"/>
      <c r="AK231" s="353"/>
      <c r="AL231" s="353"/>
      <c r="AM231" s="353"/>
      <c r="AN231" s="353"/>
      <c r="AO231" s="353"/>
      <c r="AP231" s="353"/>
      <c r="AQ231" s="353"/>
      <c r="AR231" s="353"/>
      <c r="AS231" s="353"/>
      <c r="AT231" s="353"/>
      <c r="AU231" s="353"/>
      <c r="AV231" s="353"/>
      <c r="AW231" s="353"/>
      <c r="AX231" s="353"/>
      <c r="AY231" s="353"/>
      <c r="AZ231" s="353"/>
      <c r="BA231" s="353"/>
      <c r="BB231" s="353"/>
      <c r="BC231" s="353"/>
      <c r="BD231" s="353"/>
      <c r="BE231" s="353"/>
      <c r="BF231" s="353"/>
      <c r="BG231" s="353"/>
      <c r="BH231" s="353"/>
      <c r="BI231" s="353"/>
      <c r="BJ231" s="353"/>
      <c r="BK231" s="353"/>
      <c r="BL231" s="353"/>
      <c r="BM231" s="353"/>
      <c r="BN231" s="353"/>
      <c r="BO231" s="353"/>
      <c r="BP231" s="353"/>
      <c r="BQ231" s="353"/>
      <c r="BR231" s="353"/>
      <c r="BS231" s="353"/>
      <c r="BT231" s="353"/>
    </row>
    <row r="232" spans="1:72">
      <c r="A232" s="353"/>
      <c r="B232" s="353"/>
      <c r="C232" s="353"/>
      <c r="D232" s="353"/>
      <c r="E232" s="353"/>
      <c r="F232" s="353"/>
      <c r="G232" s="353"/>
      <c r="H232" s="353"/>
      <c r="I232" s="353"/>
      <c r="J232" s="560"/>
      <c r="K232" s="353"/>
      <c r="L232" s="353"/>
      <c r="M232" s="353"/>
      <c r="N232" s="353"/>
      <c r="O232" s="353"/>
      <c r="P232" s="353"/>
      <c r="Q232" s="353"/>
      <c r="R232" s="353"/>
      <c r="S232" s="353"/>
      <c r="T232" s="353"/>
      <c r="U232" s="353"/>
      <c r="V232" s="353"/>
      <c r="W232" s="353"/>
      <c r="X232" s="353"/>
      <c r="Y232" s="353"/>
      <c r="Z232" s="353"/>
      <c r="AA232" s="353"/>
      <c r="AB232" s="353"/>
      <c r="AC232" s="353"/>
      <c r="AD232" s="353"/>
      <c r="AE232" s="353"/>
      <c r="AF232" s="353"/>
      <c r="AG232" s="353"/>
      <c r="AH232" s="353"/>
      <c r="AI232" s="353"/>
      <c r="AJ232" s="353"/>
      <c r="AK232" s="353"/>
      <c r="AL232" s="353"/>
      <c r="AM232" s="353"/>
      <c r="AN232" s="353"/>
      <c r="AO232" s="353"/>
      <c r="AP232" s="353"/>
      <c r="AQ232" s="353"/>
      <c r="AR232" s="353"/>
      <c r="AS232" s="353"/>
      <c r="AT232" s="353"/>
      <c r="AU232" s="353"/>
      <c r="AV232" s="353"/>
      <c r="AW232" s="353"/>
      <c r="AX232" s="353"/>
      <c r="AY232" s="353"/>
      <c r="AZ232" s="353"/>
      <c r="BA232" s="353"/>
      <c r="BB232" s="353"/>
      <c r="BC232" s="353"/>
      <c r="BD232" s="353"/>
      <c r="BE232" s="353"/>
      <c r="BF232" s="353"/>
      <c r="BG232" s="353"/>
      <c r="BH232" s="353"/>
      <c r="BI232" s="353"/>
      <c r="BJ232" s="353"/>
      <c r="BK232" s="353"/>
      <c r="BL232" s="353"/>
      <c r="BM232" s="353"/>
      <c r="BN232" s="353"/>
      <c r="BO232" s="353"/>
      <c r="BP232" s="353"/>
      <c r="BQ232" s="353"/>
      <c r="BR232" s="353"/>
      <c r="BS232" s="353"/>
      <c r="BT232" s="353"/>
    </row>
    <row r="233" spans="1:72">
      <c r="A233" s="353"/>
      <c r="B233" s="353"/>
      <c r="C233" s="353"/>
      <c r="D233" s="353"/>
      <c r="E233" s="353"/>
      <c r="F233" s="353"/>
      <c r="G233" s="353"/>
      <c r="H233" s="353"/>
      <c r="I233" s="353"/>
      <c r="J233" s="560"/>
      <c r="K233" s="353"/>
      <c r="L233" s="353"/>
      <c r="M233" s="353"/>
      <c r="N233" s="353"/>
      <c r="O233" s="353"/>
      <c r="P233" s="353"/>
      <c r="Q233" s="353"/>
      <c r="R233" s="353"/>
      <c r="S233" s="353"/>
      <c r="T233" s="353"/>
      <c r="U233" s="353"/>
      <c r="V233" s="353"/>
      <c r="W233" s="353"/>
      <c r="X233" s="353"/>
      <c r="Y233" s="353"/>
      <c r="Z233" s="353"/>
      <c r="AA233" s="353"/>
      <c r="AB233" s="353"/>
      <c r="AC233" s="353"/>
      <c r="AD233" s="353"/>
      <c r="AE233" s="353"/>
      <c r="AF233" s="353"/>
      <c r="AG233" s="353"/>
      <c r="AH233" s="353"/>
      <c r="AI233" s="353"/>
      <c r="AJ233" s="353"/>
      <c r="AK233" s="353"/>
      <c r="AL233" s="353"/>
      <c r="AM233" s="353"/>
      <c r="AN233" s="353"/>
      <c r="AO233" s="353"/>
      <c r="AP233" s="353"/>
      <c r="AQ233" s="353"/>
      <c r="AR233" s="353"/>
      <c r="AS233" s="353"/>
      <c r="AT233" s="353"/>
      <c r="AU233" s="353"/>
      <c r="AV233" s="353"/>
      <c r="AW233" s="353"/>
      <c r="AX233" s="353"/>
      <c r="AY233" s="353"/>
      <c r="AZ233" s="353"/>
      <c r="BA233" s="353"/>
      <c r="BB233" s="353"/>
      <c r="BC233" s="353"/>
      <c r="BD233" s="353"/>
      <c r="BE233" s="353"/>
      <c r="BF233" s="353"/>
      <c r="BG233" s="353"/>
      <c r="BH233" s="353"/>
      <c r="BI233" s="353"/>
      <c r="BJ233" s="353"/>
      <c r="BK233" s="353"/>
      <c r="BL233" s="353"/>
      <c r="BM233" s="353"/>
      <c r="BN233" s="353"/>
      <c r="BO233" s="353"/>
      <c r="BP233" s="353"/>
      <c r="BQ233" s="353"/>
      <c r="BR233" s="353"/>
      <c r="BS233" s="353"/>
      <c r="BT233" s="353"/>
    </row>
    <row r="234" spans="1:72">
      <c r="A234" s="353"/>
      <c r="B234" s="353"/>
      <c r="C234" s="353"/>
      <c r="D234" s="353"/>
      <c r="E234" s="353"/>
      <c r="F234" s="353"/>
      <c r="G234" s="353"/>
      <c r="H234" s="353"/>
      <c r="I234" s="353"/>
      <c r="J234" s="560"/>
      <c r="K234" s="353"/>
      <c r="L234" s="353"/>
      <c r="M234" s="353"/>
      <c r="N234" s="353"/>
      <c r="O234" s="353"/>
      <c r="P234" s="353"/>
      <c r="Q234" s="353"/>
      <c r="R234" s="353"/>
      <c r="S234" s="353"/>
      <c r="T234" s="353"/>
      <c r="U234" s="353"/>
      <c r="V234" s="353"/>
      <c r="W234" s="353"/>
      <c r="X234" s="353"/>
      <c r="Y234" s="353"/>
      <c r="Z234" s="353"/>
      <c r="AA234" s="353"/>
      <c r="AB234" s="353"/>
      <c r="AC234" s="353"/>
      <c r="AD234" s="353"/>
      <c r="AE234" s="353"/>
      <c r="AF234" s="353"/>
      <c r="AG234" s="353"/>
      <c r="AH234" s="353"/>
      <c r="AI234" s="353"/>
      <c r="AJ234" s="353"/>
      <c r="AK234" s="353"/>
      <c r="AL234" s="353"/>
      <c r="AM234" s="353"/>
      <c r="AN234" s="353"/>
      <c r="AO234" s="353"/>
      <c r="AP234" s="353"/>
      <c r="AQ234" s="353"/>
      <c r="AR234" s="353"/>
      <c r="AS234" s="353"/>
      <c r="AT234" s="353"/>
      <c r="AU234" s="353"/>
      <c r="AV234" s="353"/>
      <c r="AW234" s="353"/>
      <c r="AX234" s="353"/>
      <c r="AY234" s="353"/>
      <c r="AZ234" s="353"/>
      <c r="BA234" s="353"/>
      <c r="BB234" s="353"/>
      <c r="BC234" s="353"/>
      <c r="BD234" s="353"/>
      <c r="BE234" s="353"/>
      <c r="BF234" s="353"/>
      <c r="BG234" s="353"/>
      <c r="BH234" s="353"/>
      <c r="BI234" s="353"/>
      <c r="BJ234" s="353"/>
      <c r="BK234" s="353"/>
      <c r="BL234" s="353"/>
      <c r="BM234" s="353"/>
      <c r="BN234" s="353"/>
      <c r="BO234" s="353"/>
      <c r="BP234" s="353"/>
      <c r="BQ234" s="353"/>
      <c r="BR234" s="353"/>
      <c r="BS234" s="353"/>
      <c r="BT234" s="353"/>
    </row>
    <row r="235" spans="1:72">
      <c r="A235" s="353"/>
      <c r="B235" s="353"/>
      <c r="C235" s="353"/>
      <c r="D235" s="353"/>
      <c r="E235" s="353"/>
      <c r="F235" s="353"/>
      <c r="G235" s="353"/>
      <c r="H235" s="353"/>
      <c r="I235" s="353"/>
      <c r="J235" s="560"/>
      <c r="K235" s="353"/>
      <c r="L235" s="353"/>
      <c r="M235" s="353"/>
      <c r="N235" s="353"/>
      <c r="O235" s="353"/>
      <c r="P235" s="353"/>
      <c r="Q235" s="353"/>
      <c r="R235" s="353"/>
      <c r="S235" s="353"/>
      <c r="T235" s="353"/>
      <c r="U235" s="353"/>
      <c r="V235" s="353"/>
      <c r="W235" s="353"/>
      <c r="X235" s="353"/>
      <c r="Y235" s="353"/>
      <c r="Z235" s="353"/>
      <c r="AA235" s="353"/>
      <c r="AB235" s="353"/>
      <c r="AC235" s="353"/>
      <c r="AD235" s="353"/>
      <c r="AE235" s="353"/>
      <c r="AF235" s="353"/>
      <c r="AG235" s="353"/>
      <c r="AH235" s="353"/>
      <c r="AI235" s="353"/>
      <c r="AJ235" s="353"/>
      <c r="AK235" s="353"/>
      <c r="AL235" s="353"/>
      <c r="AM235" s="353"/>
      <c r="AN235" s="353"/>
      <c r="AO235" s="353"/>
      <c r="AP235" s="353"/>
      <c r="AQ235" s="353"/>
      <c r="AR235" s="353"/>
      <c r="AS235" s="353"/>
      <c r="AT235" s="353"/>
      <c r="AU235" s="353"/>
      <c r="AV235" s="353"/>
      <c r="AW235" s="353"/>
      <c r="AX235" s="353"/>
      <c r="AY235" s="353"/>
      <c r="AZ235" s="353"/>
      <c r="BA235" s="353"/>
      <c r="BB235" s="353"/>
      <c r="BC235" s="353"/>
      <c r="BD235" s="353"/>
      <c r="BE235" s="353"/>
      <c r="BF235" s="353"/>
      <c r="BG235" s="353"/>
      <c r="BH235" s="353"/>
      <c r="BI235" s="353"/>
      <c r="BJ235" s="353"/>
      <c r="BK235" s="353"/>
      <c r="BL235" s="353"/>
      <c r="BM235" s="353"/>
      <c r="BN235" s="353"/>
      <c r="BO235" s="353"/>
      <c r="BP235" s="353"/>
      <c r="BQ235" s="353"/>
      <c r="BR235" s="353"/>
      <c r="BS235" s="353"/>
      <c r="BT235" s="353"/>
    </row>
    <row r="236" spans="1:72">
      <c r="A236" s="353"/>
      <c r="B236" s="353"/>
      <c r="C236" s="353"/>
      <c r="D236" s="353"/>
      <c r="E236" s="353"/>
      <c r="F236" s="353"/>
      <c r="G236" s="353"/>
      <c r="H236" s="353"/>
      <c r="I236" s="353"/>
      <c r="J236" s="560"/>
      <c r="K236" s="353"/>
      <c r="L236" s="353"/>
      <c r="M236" s="353"/>
      <c r="N236" s="353"/>
      <c r="O236" s="353"/>
      <c r="P236" s="353"/>
      <c r="Q236" s="353"/>
      <c r="R236" s="353"/>
      <c r="S236" s="353"/>
      <c r="T236" s="353"/>
      <c r="U236" s="353"/>
      <c r="V236" s="353"/>
      <c r="W236" s="353"/>
      <c r="X236" s="353"/>
      <c r="Y236" s="353"/>
      <c r="Z236" s="353"/>
      <c r="AA236" s="353"/>
      <c r="AB236" s="353"/>
      <c r="AC236" s="353"/>
      <c r="AD236" s="353"/>
      <c r="AE236" s="353"/>
      <c r="AF236" s="353"/>
      <c r="AG236" s="353"/>
      <c r="AH236" s="353"/>
      <c r="AI236" s="353"/>
      <c r="AJ236" s="353"/>
      <c r="AK236" s="353"/>
      <c r="AL236" s="353"/>
      <c r="AM236" s="353"/>
      <c r="AN236" s="353"/>
      <c r="AO236" s="353"/>
      <c r="AP236" s="353"/>
      <c r="AQ236" s="353"/>
      <c r="AR236" s="353"/>
      <c r="AS236" s="353"/>
      <c r="AT236" s="353"/>
      <c r="AU236" s="353"/>
      <c r="AV236" s="353"/>
      <c r="AW236" s="353"/>
      <c r="AX236" s="353"/>
      <c r="AY236" s="353"/>
      <c r="AZ236" s="353"/>
      <c r="BA236" s="353"/>
      <c r="BB236" s="353"/>
      <c r="BC236" s="353"/>
      <c r="BD236" s="353"/>
      <c r="BE236" s="353"/>
      <c r="BF236" s="353"/>
      <c r="BG236" s="353"/>
      <c r="BH236" s="353"/>
      <c r="BI236" s="353"/>
      <c r="BJ236" s="353"/>
      <c r="BK236" s="353"/>
      <c r="BL236" s="353"/>
      <c r="BM236" s="353"/>
      <c r="BN236" s="353"/>
      <c r="BO236" s="353"/>
      <c r="BP236" s="353"/>
      <c r="BQ236" s="353"/>
      <c r="BR236" s="353"/>
      <c r="BS236" s="353"/>
      <c r="BT236" s="353"/>
    </row>
    <row r="237" spans="1:72">
      <c r="A237" s="353"/>
      <c r="B237" s="353"/>
      <c r="C237" s="353"/>
      <c r="D237" s="353"/>
      <c r="E237" s="353"/>
      <c r="F237" s="353"/>
      <c r="G237" s="353"/>
      <c r="H237" s="353"/>
      <c r="I237" s="353"/>
      <c r="J237" s="560"/>
      <c r="K237" s="353"/>
      <c r="L237" s="353"/>
      <c r="M237" s="353"/>
      <c r="N237" s="353"/>
      <c r="O237" s="353"/>
      <c r="P237" s="353"/>
      <c r="Q237" s="353"/>
      <c r="R237" s="353"/>
      <c r="S237" s="353"/>
      <c r="T237" s="353"/>
      <c r="U237" s="353"/>
      <c r="V237" s="353"/>
      <c r="W237" s="353"/>
      <c r="X237" s="353"/>
      <c r="Y237" s="353"/>
      <c r="Z237" s="353"/>
      <c r="AA237" s="353"/>
      <c r="AB237" s="353"/>
      <c r="AC237" s="353"/>
      <c r="AD237" s="353"/>
      <c r="AE237" s="353"/>
      <c r="AF237" s="353"/>
      <c r="AG237" s="353"/>
      <c r="AH237" s="353"/>
      <c r="AI237" s="353"/>
      <c r="AJ237" s="353"/>
      <c r="AK237" s="353"/>
      <c r="AL237" s="353"/>
      <c r="AM237" s="353"/>
      <c r="AN237" s="353"/>
      <c r="AO237" s="353"/>
      <c r="AP237" s="353"/>
      <c r="AQ237" s="353"/>
      <c r="AR237" s="353"/>
      <c r="AS237" s="353"/>
      <c r="AT237" s="353"/>
      <c r="AU237" s="353"/>
      <c r="AV237" s="353"/>
      <c r="AW237" s="353"/>
      <c r="AX237" s="353"/>
      <c r="AY237" s="353"/>
      <c r="AZ237" s="353"/>
      <c r="BA237" s="353"/>
      <c r="BB237" s="353"/>
      <c r="BC237" s="353"/>
      <c r="BD237" s="353"/>
      <c r="BE237" s="353"/>
      <c r="BF237" s="353"/>
      <c r="BG237" s="353"/>
      <c r="BH237" s="353"/>
      <c r="BI237" s="353"/>
      <c r="BJ237" s="353"/>
      <c r="BK237" s="353"/>
      <c r="BL237" s="353"/>
      <c r="BM237" s="353"/>
      <c r="BN237" s="353"/>
      <c r="BO237" s="353"/>
      <c r="BP237" s="353"/>
      <c r="BQ237" s="353"/>
      <c r="BR237" s="353"/>
      <c r="BS237" s="353"/>
      <c r="BT237" s="353"/>
    </row>
    <row r="238" spans="1:72">
      <c r="A238" s="353"/>
      <c r="B238" s="353"/>
      <c r="C238" s="353"/>
      <c r="D238" s="353"/>
      <c r="E238" s="353"/>
      <c r="F238" s="353"/>
      <c r="G238" s="353"/>
      <c r="H238" s="353"/>
      <c r="I238" s="353"/>
      <c r="J238" s="560"/>
      <c r="K238" s="353"/>
      <c r="L238" s="353"/>
      <c r="M238" s="353"/>
      <c r="N238" s="353"/>
      <c r="O238" s="353"/>
      <c r="P238" s="353"/>
      <c r="Q238" s="353"/>
      <c r="R238" s="353"/>
      <c r="S238" s="353"/>
      <c r="T238" s="353"/>
      <c r="U238" s="353"/>
      <c r="V238" s="353"/>
      <c r="W238" s="353"/>
      <c r="X238" s="353"/>
      <c r="Y238" s="353"/>
      <c r="Z238" s="353"/>
      <c r="AA238" s="353"/>
      <c r="AB238" s="353"/>
      <c r="AC238" s="353"/>
      <c r="AD238" s="353"/>
      <c r="AE238" s="353"/>
      <c r="AF238" s="353"/>
      <c r="AG238" s="353"/>
      <c r="AH238" s="353"/>
      <c r="AI238" s="353"/>
      <c r="AJ238" s="353"/>
      <c r="AK238" s="353"/>
      <c r="AL238" s="353"/>
      <c r="AM238" s="353"/>
      <c r="AN238" s="353"/>
      <c r="AO238" s="353"/>
      <c r="AP238" s="353"/>
      <c r="AQ238" s="353"/>
      <c r="AR238" s="353"/>
      <c r="AS238" s="353"/>
      <c r="AT238" s="353"/>
      <c r="AU238" s="353"/>
      <c r="AV238" s="353"/>
      <c r="AW238" s="353"/>
      <c r="AX238" s="353"/>
      <c r="AY238" s="353"/>
      <c r="AZ238" s="353"/>
      <c r="BA238" s="353"/>
      <c r="BB238" s="353"/>
      <c r="BC238" s="353"/>
      <c r="BD238" s="353"/>
      <c r="BE238" s="353"/>
      <c r="BF238" s="353"/>
      <c r="BG238" s="353"/>
      <c r="BH238" s="353"/>
      <c r="BI238" s="353"/>
      <c r="BJ238" s="353"/>
      <c r="BK238" s="353"/>
      <c r="BL238" s="353"/>
      <c r="BM238" s="353"/>
      <c r="BN238" s="353"/>
      <c r="BO238" s="353"/>
      <c r="BP238" s="353"/>
      <c r="BQ238" s="353"/>
      <c r="BR238" s="353"/>
      <c r="BS238" s="353"/>
      <c r="BT238" s="353"/>
    </row>
    <row r="239" spans="1:72">
      <c r="A239" s="353"/>
      <c r="B239" s="353"/>
      <c r="C239" s="353"/>
      <c r="D239" s="353"/>
      <c r="E239" s="353"/>
      <c r="F239" s="353"/>
      <c r="G239" s="353"/>
      <c r="H239" s="353"/>
      <c r="I239" s="353"/>
      <c r="J239" s="560"/>
      <c r="K239" s="353"/>
      <c r="L239" s="353"/>
      <c r="M239" s="353"/>
      <c r="N239" s="353"/>
      <c r="O239" s="353"/>
      <c r="P239" s="353"/>
      <c r="Q239" s="353"/>
      <c r="R239" s="353"/>
      <c r="S239" s="353"/>
      <c r="T239" s="353"/>
      <c r="U239" s="353"/>
      <c r="V239" s="353"/>
      <c r="W239" s="353"/>
      <c r="X239" s="353"/>
      <c r="Y239" s="353"/>
      <c r="Z239" s="353"/>
      <c r="AA239" s="353"/>
      <c r="AB239" s="353"/>
      <c r="AC239" s="353"/>
      <c r="AD239" s="353"/>
      <c r="AE239" s="353"/>
      <c r="AF239" s="353"/>
      <c r="AG239" s="353"/>
      <c r="AH239" s="353"/>
      <c r="AI239" s="353"/>
      <c r="AJ239" s="353"/>
      <c r="AK239" s="353"/>
      <c r="AL239" s="353"/>
      <c r="AM239" s="353"/>
      <c r="AN239" s="353"/>
      <c r="AO239" s="353"/>
      <c r="AP239" s="353"/>
      <c r="AQ239" s="353"/>
      <c r="AR239" s="353"/>
      <c r="AS239" s="353"/>
      <c r="AT239" s="353"/>
      <c r="AU239" s="353"/>
      <c r="AV239" s="353"/>
      <c r="AW239" s="353"/>
      <c r="AX239" s="353"/>
      <c r="AY239" s="353"/>
      <c r="AZ239" s="353"/>
      <c r="BA239" s="353"/>
      <c r="BB239" s="353"/>
      <c r="BC239" s="353"/>
      <c r="BD239" s="353"/>
      <c r="BE239" s="353"/>
      <c r="BF239" s="353"/>
      <c r="BG239" s="353"/>
      <c r="BH239" s="353"/>
      <c r="BI239" s="353"/>
      <c r="BJ239" s="353"/>
      <c r="BK239" s="353"/>
      <c r="BL239" s="353"/>
      <c r="BM239" s="353"/>
      <c r="BN239" s="353"/>
      <c r="BO239" s="353"/>
      <c r="BP239" s="353"/>
      <c r="BQ239" s="353"/>
      <c r="BR239" s="353"/>
      <c r="BS239" s="353"/>
      <c r="BT239" s="353"/>
    </row>
    <row r="240" spans="1:72">
      <c r="A240" s="353"/>
      <c r="B240" s="353"/>
      <c r="C240" s="353"/>
      <c r="D240" s="353"/>
      <c r="E240" s="353"/>
      <c r="F240" s="353"/>
      <c r="G240" s="353"/>
      <c r="H240" s="353"/>
      <c r="I240" s="353"/>
      <c r="J240" s="560"/>
      <c r="K240" s="353"/>
      <c r="L240" s="353"/>
      <c r="M240" s="353"/>
      <c r="N240" s="353"/>
      <c r="O240" s="353"/>
      <c r="P240" s="353"/>
      <c r="Q240" s="353"/>
      <c r="R240" s="353"/>
      <c r="S240" s="353"/>
      <c r="T240" s="353"/>
      <c r="U240" s="353"/>
      <c r="V240" s="353"/>
      <c r="W240" s="353"/>
      <c r="X240" s="353"/>
      <c r="Y240" s="353"/>
      <c r="Z240" s="353"/>
      <c r="AA240" s="353"/>
      <c r="AB240" s="353"/>
      <c r="AC240" s="353"/>
      <c r="AD240" s="353"/>
      <c r="AE240" s="353"/>
      <c r="AF240" s="353"/>
      <c r="AG240" s="353"/>
      <c r="AH240" s="353"/>
      <c r="AI240" s="353"/>
      <c r="AJ240" s="353"/>
      <c r="AK240" s="353"/>
      <c r="AL240" s="353"/>
      <c r="AM240" s="353"/>
      <c r="AN240" s="353"/>
      <c r="AO240" s="353"/>
      <c r="AP240" s="353"/>
      <c r="AQ240" s="353"/>
      <c r="AR240" s="353"/>
      <c r="AS240" s="353"/>
      <c r="AT240" s="353"/>
      <c r="AU240" s="353"/>
      <c r="AV240" s="353"/>
      <c r="AW240" s="353"/>
      <c r="AX240" s="353"/>
      <c r="AY240" s="353"/>
      <c r="AZ240" s="353"/>
      <c r="BA240" s="353"/>
      <c r="BB240" s="353"/>
      <c r="BC240" s="353"/>
      <c r="BD240" s="353"/>
      <c r="BE240" s="353"/>
      <c r="BF240" s="353"/>
      <c r="BG240" s="353"/>
      <c r="BH240" s="353"/>
      <c r="BI240" s="353"/>
      <c r="BJ240" s="353"/>
      <c r="BK240" s="353"/>
      <c r="BL240" s="353"/>
      <c r="BM240" s="353"/>
      <c r="BN240" s="353"/>
      <c r="BO240" s="353"/>
      <c r="BP240" s="353"/>
      <c r="BQ240" s="353"/>
      <c r="BR240" s="353"/>
      <c r="BS240" s="353"/>
      <c r="BT240" s="353"/>
    </row>
    <row r="241" spans="1:72">
      <c r="A241" s="353"/>
      <c r="B241" s="353"/>
      <c r="C241" s="353"/>
      <c r="D241" s="353"/>
      <c r="E241" s="353"/>
      <c r="F241" s="353"/>
      <c r="G241" s="353"/>
      <c r="H241" s="353"/>
      <c r="I241" s="353"/>
      <c r="J241" s="560"/>
      <c r="K241" s="353"/>
      <c r="L241" s="353"/>
      <c r="M241" s="353"/>
      <c r="N241" s="353"/>
      <c r="O241" s="353"/>
      <c r="P241" s="353"/>
      <c r="Q241" s="353"/>
      <c r="R241" s="353"/>
      <c r="S241" s="353"/>
      <c r="T241" s="353"/>
      <c r="U241" s="353"/>
      <c r="V241" s="353"/>
      <c r="W241" s="353"/>
      <c r="X241" s="353"/>
      <c r="Y241" s="353"/>
      <c r="Z241" s="353"/>
      <c r="AA241" s="353"/>
      <c r="AB241" s="353"/>
      <c r="AC241" s="353"/>
      <c r="AD241" s="353"/>
      <c r="AE241" s="353"/>
      <c r="AF241" s="353"/>
      <c r="AG241" s="353"/>
      <c r="AH241" s="353"/>
      <c r="AI241" s="353"/>
      <c r="AJ241" s="353"/>
      <c r="AK241" s="353"/>
      <c r="AL241" s="353"/>
      <c r="AM241" s="353"/>
      <c r="AN241" s="353"/>
      <c r="AO241" s="353"/>
      <c r="AP241" s="353"/>
      <c r="AQ241" s="353"/>
      <c r="AR241" s="353"/>
      <c r="AS241" s="353"/>
      <c r="AT241" s="353"/>
      <c r="AU241" s="353"/>
      <c r="AV241" s="353"/>
      <c r="AW241" s="353"/>
      <c r="AX241" s="353"/>
      <c r="AY241" s="353"/>
      <c r="AZ241" s="353"/>
      <c r="BA241" s="353"/>
      <c r="BB241" s="353"/>
      <c r="BC241" s="353"/>
      <c r="BD241" s="353"/>
      <c r="BE241" s="353"/>
      <c r="BF241" s="353"/>
      <c r="BG241" s="353"/>
      <c r="BH241" s="353"/>
      <c r="BI241" s="353"/>
      <c r="BJ241" s="353"/>
      <c r="BK241" s="353"/>
      <c r="BL241" s="353"/>
      <c r="BM241" s="353"/>
      <c r="BN241" s="353"/>
      <c r="BO241" s="353"/>
      <c r="BP241" s="353"/>
      <c r="BQ241" s="353"/>
      <c r="BR241" s="353"/>
      <c r="BS241" s="353"/>
      <c r="BT241" s="353"/>
    </row>
    <row r="242" spans="1:72">
      <c r="A242" s="353"/>
      <c r="B242" s="353"/>
      <c r="C242" s="353"/>
      <c r="D242" s="353"/>
      <c r="E242" s="353"/>
      <c r="F242" s="353"/>
      <c r="G242" s="353"/>
      <c r="H242" s="353"/>
      <c r="I242" s="353"/>
      <c r="J242" s="560"/>
      <c r="K242" s="353"/>
      <c r="L242" s="353"/>
      <c r="M242" s="353"/>
      <c r="N242" s="353"/>
      <c r="O242" s="353"/>
      <c r="P242" s="353"/>
      <c r="Q242" s="353"/>
      <c r="R242" s="353"/>
      <c r="S242" s="353"/>
      <c r="T242" s="353"/>
      <c r="U242" s="353"/>
      <c r="V242" s="353"/>
      <c r="W242" s="353"/>
      <c r="X242" s="353"/>
      <c r="Y242" s="353"/>
      <c r="Z242" s="353"/>
      <c r="AA242" s="353"/>
      <c r="AB242" s="353"/>
      <c r="AC242" s="353"/>
      <c r="AD242" s="353"/>
      <c r="AE242" s="353"/>
      <c r="AF242" s="353"/>
      <c r="AG242" s="353"/>
      <c r="AH242" s="353"/>
      <c r="AI242" s="353"/>
      <c r="AJ242" s="353"/>
      <c r="AK242" s="353"/>
      <c r="AL242" s="353"/>
      <c r="AM242" s="353"/>
      <c r="AN242" s="353"/>
      <c r="AO242" s="353"/>
      <c r="AP242" s="353"/>
      <c r="AQ242" s="353"/>
      <c r="AR242" s="353"/>
      <c r="AS242" s="353"/>
      <c r="AT242" s="353"/>
      <c r="AU242" s="353"/>
      <c r="AV242" s="353"/>
      <c r="AW242" s="353"/>
      <c r="AX242" s="353"/>
      <c r="AY242" s="353"/>
      <c r="AZ242" s="353"/>
      <c r="BA242" s="353"/>
      <c r="BB242" s="353"/>
      <c r="BC242" s="353"/>
      <c r="BD242" s="353"/>
      <c r="BE242" s="353"/>
      <c r="BF242" s="353"/>
      <c r="BG242" s="353"/>
      <c r="BH242" s="353"/>
      <c r="BI242" s="353"/>
      <c r="BJ242" s="353"/>
      <c r="BK242" s="353"/>
      <c r="BL242" s="353"/>
      <c r="BM242" s="353"/>
      <c r="BN242" s="353"/>
      <c r="BO242" s="353"/>
      <c r="BP242" s="353"/>
      <c r="BQ242" s="353"/>
      <c r="BR242" s="353"/>
      <c r="BS242" s="353"/>
      <c r="BT242" s="353"/>
    </row>
    <row r="243" spans="1:72">
      <c r="A243" s="353"/>
      <c r="B243" s="353"/>
      <c r="C243" s="353"/>
      <c r="D243" s="353"/>
      <c r="E243" s="353"/>
      <c r="F243" s="353"/>
      <c r="G243" s="353"/>
      <c r="H243" s="353"/>
      <c r="I243" s="353"/>
      <c r="J243" s="560"/>
      <c r="K243" s="353"/>
      <c r="L243" s="353"/>
      <c r="M243" s="353"/>
      <c r="N243" s="353"/>
      <c r="O243" s="353"/>
      <c r="P243" s="353"/>
      <c r="Q243" s="353"/>
      <c r="R243" s="353"/>
      <c r="S243" s="353"/>
      <c r="T243" s="353"/>
      <c r="U243" s="353"/>
      <c r="V243" s="353"/>
      <c r="W243" s="353"/>
      <c r="X243" s="353"/>
      <c r="Y243" s="353"/>
      <c r="Z243" s="353"/>
      <c r="AA243" s="353"/>
      <c r="AB243" s="353"/>
      <c r="AC243" s="353"/>
      <c r="AD243" s="353"/>
      <c r="AE243" s="353"/>
      <c r="AF243" s="353"/>
      <c r="AG243" s="353"/>
      <c r="AH243" s="353"/>
      <c r="AI243" s="353"/>
      <c r="AJ243" s="353"/>
      <c r="AK243" s="353"/>
      <c r="AL243" s="353"/>
      <c r="AM243" s="353"/>
      <c r="AN243" s="353"/>
      <c r="AO243" s="353"/>
      <c r="AP243" s="353"/>
      <c r="AQ243" s="353"/>
      <c r="AR243" s="353"/>
      <c r="AS243" s="353"/>
      <c r="AT243" s="353"/>
      <c r="AU243" s="353"/>
      <c r="AV243" s="353"/>
      <c r="AW243" s="353"/>
      <c r="AX243" s="353"/>
      <c r="AY243" s="353"/>
      <c r="AZ243" s="353"/>
      <c r="BA243" s="353"/>
      <c r="BB243" s="353"/>
      <c r="BC243" s="353"/>
      <c r="BD243" s="353"/>
      <c r="BE243" s="353"/>
      <c r="BF243" s="353"/>
      <c r="BG243" s="353"/>
      <c r="BH243" s="353"/>
      <c r="BI243" s="353"/>
      <c r="BJ243" s="353"/>
      <c r="BK243" s="353"/>
      <c r="BL243" s="353"/>
      <c r="BM243" s="353"/>
      <c r="BN243" s="353"/>
      <c r="BO243" s="353"/>
      <c r="BP243" s="353"/>
      <c r="BQ243" s="353"/>
      <c r="BR243" s="353"/>
      <c r="BS243" s="353"/>
      <c r="BT243" s="353"/>
    </row>
    <row r="244" spans="1:72">
      <c r="A244" s="353"/>
      <c r="B244" s="353"/>
      <c r="C244" s="353"/>
      <c r="D244" s="353"/>
      <c r="E244" s="353"/>
      <c r="F244" s="353"/>
      <c r="G244" s="353"/>
      <c r="H244" s="353"/>
      <c r="I244" s="353"/>
      <c r="J244" s="560"/>
      <c r="K244" s="353"/>
      <c r="L244" s="353"/>
      <c r="M244" s="353"/>
      <c r="N244" s="353"/>
      <c r="O244" s="353"/>
      <c r="P244" s="353"/>
      <c r="Q244" s="353"/>
      <c r="R244" s="353"/>
      <c r="S244" s="353"/>
      <c r="T244" s="353"/>
      <c r="U244" s="353"/>
      <c r="V244" s="353"/>
      <c r="W244" s="353"/>
      <c r="X244" s="353"/>
      <c r="Y244" s="353"/>
      <c r="Z244" s="353"/>
      <c r="AA244" s="353"/>
      <c r="AB244" s="353"/>
      <c r="AC244" s="353"/>
      <c r="AD244" s="353"/>
      <c r="AE244" s="353"/>
      <c r="AF244" s="353"/>
      <c r="AG244" s="353"/>
      <c r="AH244" s="353"/>
      <c r="AI244" s="353"/>
      <c r="AJ244" s="353"/>
      <c r="AK244" s="353"/>
      <c r="AL244" s="353"/>
      <c r="AM244" s="353"/>
      <c r="AN244" s="353"/>
      <c r="AO244" s="353"/>
      <c r="AP244" s="353"/>
      <c r="AQ244" s="353"/>
      <c r="AR244" s="353"/>
      <c r="AS244" s="353"/>
      <c r="AT244" s="353"/>
      <c r="AU244" s="353"/>
      <c r="AV244" s="353"/>
      <c r="AW244" s="353"/>
      <c r="AX244" s="353"/>
      <c r="AY244" s="353"/>
      <c r="AZ244" s="353"/>
      <c r="BA244" s="353"/>
      <c r="BB244" s="353"/>
      <c r="BC244" s="353"/>
      <c r="BD244" s="353"/>
      <c r="BE244" s="353"/>
      <c r="BF244" s="353"/>
      <c r="BG244" s="353"/>
      <c r="BH244" s="353"/>
      <c r="BI244" s="353"/>
      <c r="BJ244" s="353"/>
      <c r="BK244" s="353"/>
      <c r="BL244" s="353"/>
      <c r="BM244" s="353"/>
      <c r="BN244" s="353"/>
      <c r="BO244" s="353"/>
      <c r="BP244" s="353"/>
      <c r="BQ244" s="353"/>
      <c r="BR244" s="353"/>
      <c r="BS244" s="353"/>
      <c r="BT244" s="353"/>
    </row>
    <row r="245" spans="1:72">
      <c r="A245" s="353"/>
      <c r="B245" s="353"/>
      <c r="C245" s="353"/>
      <c r="D245" s="353"/>
      <c r="E245" s="353"/>
      <c r="F245" s="353"/>
      <c r="G245" s="353"/>
      <c r="H245" s="353"/>
      <c r="I245" s="353"/>
      <c r="J245" s="560"/>
      <c r="K245" s="353"/>
      <c r="L245" s="353"/>
      <c r="M245" s="353"/>
      <c r="N245" s="353"/>
      <c r="O245" s="353"/>
      <c r="P245" s="353"/>
      <c r="Q245" s="353"/>
      <c r="R245" s="353"/>
      <c r="S245" s="353"/>
      <c r="T245" s="353"/>
      <c r="U245" s="353"/>
      <c r="V245" s="353"/>
      <c r="W245" s="353"/>
      <c r="X245" s="353"/>
      <c r="Y245" s="353"/>
      <c r="Z245" s="353"/>
      <c r="AA245" s="353"/>
      <c r="AB245" s="353"/>
      <c r="AC245" s="353"/>
      <c r="AD245" s="353"/>
      <c r="AE245" s="353"/>
      <c r="AF245" s="353"/>
      <c r="AG245" s="353"/>
      <c r="AH245" s="353"/>
      <c r="AI245" s="353"/>
      <c r="AJ245" s="353"/>
      <c r="AK245" s="353"/>
      <c r="AL245" s="353"/>
      <c r="AM245" s="353"/>
      <c r="AN245" s="353"/>
      <c r="AO245" s="353"/>
      <c r="AP245" s="353"/>
      <c r="AQ245" s="353"/>
      <c r="AR245" s="353"/>
      <c r="AS245" s="353"/>
      <c r="AT245" s="353"/>
      <c r="AU245" s="353"/>
      <c r="AV245" s="353"/>
      <c r="AW245" s="353"/>
      <c r="AX245" s="353"/>
      <c r="AY245" s="353"/>
      <c r="AZ245" s="353"/>
      <c r="BA245" s="353"/>
      <c r="BB245" s="353"/>
      <c r="BC245" s="353"/>
      <c r="BD245" s="353"/>
      <c r="BE245" s="353"/>
      <c r="BF245" s="353"/>
      <c r="BG245" s="353"/>
      <c r="BH245" s="353"/>
      <c r="BI245" s="353"/>
      <c r="BJ245" s="353"/>
      <c r="BK245" s="353"/>
      <c r="BL245" s="353"/>
      <c r="BM245" s="353"/>
      <c r="BN245" s="353"/>
      <c r="BO245" s="353"/>
      <c r="BP245" s="353"/>
      <c r="BQ245" s="353"/>
      <c r="BR245" s="353"/>
      <c r="BS245" s="353"/>
      <c r="BT245" s="353"/>
    </row>
    <row r="246" spans="1:72">
      <c r="A246" s="353"/>
      <c r="B246" s="353"/>
      <c r="C246" s="353"/>
      <c r="D246" s="353"/>
      <c r="E246" s="353"/>
      <c r="F246" s="353"/>
      <c r="G246" s="353"/>
      <c r="H246" s="353"/>
      <c r="I246" s="353"/>
      <c r="J246" s="560"/>
      <c r="K246" s="353"/>
      <c r="L246" s="353"/>
      <c r="M246" s="353"/>
      <c r="N246" s="353"/>
      <c r="O246" s="353"/>
      <c r="P246" s="353"/>
      <c r="Q246" s="353"/>
      <c r="R246" s="353"/>
      <c r="S246" s="353"/>
      <c r="T246" s="353"/>
      <c r="U246" s="353"/>
      <c r="V246" s="353"/>
      <c r="W246" s="353"/>
      <c r="X246" s="353"/>
      <c r="Y246" s="353"/>
      <c r="Z246" s="353"/>
      <c r="AA246" s="353"/>
      <c r="AB246" s="353"/>
      <c r="AC246" s="353"/>
      <c r="AD246" s="353"/>
      <c r="AE246" s="353"/>
      <c r="AF246" s="353"/>
      <c r="AG246" s="353"/>
      <c r="AH246" s="353"/>
      <c r="AI246" s="353"/>
      <c r="AJ246" s="353"/>
      <c r="AK246" s="353"/>
      <c r="AL246" s="353"/>
      <c r="AM246" s="353"/>
      <c r="AN246" s="353"/>
      <c r="AO246" s="353"/>
      <c r="AP246" s="353"/>
      <c r="AQ246" s="353"/>
      <c r="AR246" s="353"/>
      <c r="AS246" s="353"/>
      <c r="AT246" s="353"/>
      <c r="AU246" s="353"/>
      <c r="AV246" s="353"/>
      <c r="AW246" s="353"/>
      <c r="AX246" s="353"/>
      <c r="AY246" s="353"/>
      <c r="AZ246" s="353"/>
      <c r="BA246" s="353"/>
      <c r="BB246" s="353"/>
      <c r="BC246" s="353"/>
      <c r="BD246" s="353"/>
      <c r="BE246" s="353"/>
      <c r="BF246" s="353"/>
      <c r="BG246" s="353"/>
      <c r="BH246" s="353"/>
      <c r="BI246" s="353"/>
      <c r="BJ246" s="353"/>
      <c r="BK246" s="353"/>
      <c r="BL246" s="353"/>
      <c r="BM246" s="353"/>
      <c r="BN246" s="353"/>
      <c r="BO246" s="353"/>
      <c r="BP246" s="353"/>
      <c r="BQ246" s="353"/>
      <c r="BR246" s="353"/>
      <c r="BS246" s="353"/>
      <c r="BT246" s="353"/>
    </row>
    <row r="247" spans="1:72">
      <c r="A247" s="353"/>
      <c r="B247" s="353"/>
      <c r="C247" s="353"/>
      <c r="D247" s="353"/>
      <c r="E247" s="353"/>
      <c r="F247" s="353"/>
      <c r="G247" s="353"/>
      <c r="H247" s="353"/>
      <c r="I247" s="353"/>
      <c r="J247" s="560"/>
      <c r="K247" s="353"/>
      <c r="L247" s="353"/>
      <c r="M247" s="353"/>
      <c r="N247" s="353"/>
      <c r="O247" s="353"/>
      <c r="P247" s="353"/>
      <c r="Q247" s="353"/>
      <c r="R247" s="353"/>
      <c r="S247" s="353"/>
      <c r="T247" s="353"/>
      <c r="U247" s="353"/>
      <c r="V247" s="353"/>
      <c r="W247" s="353"/>
      <c r="X247" s="353"/>
      <c r="Y247" s="353"/>
      <c r="Z247" s="353"/>
      <c r="AA247" s="353"/>
      <c r="AB247" s="353"/>
      <c r="AC247" s="353"/>
      <c r="AD247" s="353"/>
      <c r="AE247" s="353"/>
      <c r="AF247" s="353"/>
      <c r="AG247" s="353"/>
      <c r="AH247" s="353"/>
      <c r="AI247" s="353"/>
      <c r="AJ247" s="353"/>
      <c r="AK247" s="353"/>
      <c r="AL247" s="353"/>
      <c r="AM247" s="353"/>
      <c r="AN247" s="353"/>
      <c r="AO247" s="353"/>
      <c r="AP247" s="353"/>
      <c r="AQ247" s="353"/>
      <c r="AR247" s="353"/>
      <c r="AS247" s="353"/>
      <c r="AT247" s="353"/>
      <c r="AU247" s="353"/>
      <c r="AV247" s="353"/>
      <c r="AW247" s="353"/>
      <c r="AX247" s="353"/>
      <c r="AY247" s="353"/>
      <c r="AZ247" s="353"/>
      <c r="BA247" s="353"/>
      <c r="BB247" s="353"/>
      <c r="BC247" s="353"/>
      <c r="BD247" s="353"/>
      <c r="BE247" s="353"/>
      <c r="BF247" s="353"/>
      <c r="BG247" s="353"/>
      <c r="BH247" s="353"/>
      <c r="BI247" s="353"/>
      <c r="BJ247" s="353"/>
      <c r="BK247" s="353"/>
      <c r="BL247" s="353"/>
      <c r="BM247" s="353"/>
      <c r="BN247" s="353"/>
      <c r="BO247" s="353"/>
      <c r="BP247" s="353"/>
      <c r="BQ247" s="353"/>
      <c r="BR247" s="353"/>
      <c r="BS247" s="353"/>
      <c r="BT247" s="353"/>
    </row>
    <row r="248" spans="1:72">
      <c r="A248" s="353"/>
      <c r="B248" s="353"/>
      <c r="C248" s="353"/>
      <c r="D248" s="353"/>
      <c r="E248" s="353"/>
      <c r="F248" s="353"/>
      <c r="G248" s="353"/>
      <c r="H248" s="353"/>
      <c r="I248" s="353"/>
      <c r="J248" s="560"/>
      <c r="K248" s="353"/>
      <c r="L248" s="353"/>
      <c r="M248" s="353"/>
      <c r="N248" s="353"/>
      <c r="O248" s="353"/>
      <c r="P248" s="353"/>
      <c r="Q248" s="353"/>
      <c r="R248" s="353"/>
      <c r="S248" s="353"/>
      <c r="T248" s="353"/>
      <c r="U248" s="353"/>
      <c r="V248" s="353"/>
      <c r="W248" s="353"/>
      <c r="X248" s="353"/>
      <c r="Y248" s="353"/>
      <c r="Z248" s="353"/>
      <c r="AA248" s="353"/>
      <c r="AB248" s="353"/>
      <c r="AC248" s="353"/>
      <c r="AD248" s="353"/>
      <c r="AE248" s="353"/>
      <c r="AF248" s="353"/>
      <c r="AG248" s="353"/>
      <c r="AH248" s="353"/>
      <c r="AI248" s="353"/>
      <c r="AJ248" s="353"/>
      <c r="AK248" s="353"/>
      <c r="AL248" s="353"/>
      <c r="AM248" s="353"/>
      <c r="AN248" s="353"/>
      <c r="AO248" s="353"/>
      <c r="AP248" s="353"/>
      <c r="AQ248" s="353"/>
      <c r="AR248" s="353"/>
      <c r="AS248" s="353"/>
      <c r="AT248" s="353"/>
      <c r="AU248" s="353"/>
      <c r="AV248" s="353"/>
      <c r="AW248" s="353"/>
      <c r="AX248" s="353"/>
      <c r="AY248" s="353"/>
      <c r="AZ248" s="353"/>
      <c r="BA248" s="353"/>
      <c r="BB248" s="353"/>
      <c r="BC248" s="353"/>
      <c r="BD248" s="353"/>
      <c r="BE248" s="353"/>
      <c r="BF248" s="353"/>
      <c r="BG248" s="353"/>
      <c r="BH248" s="353"/>
      <c r="BI248" s="353"/>
      <c r="BJ248" s="353"/>
      <c r="BK248" s="353"/>
      <c r="BL248" s="353"/>
      <c r="BM248" s="353"/>
      <c r="BN248" s="353"/>
      <c r="BO248" s="353"/>
      <c r="BP248" s="353"/>
      <c r="BQ248" s="353"/>
      <c r="BR248" s="353"/>
      <c r="BS248" s="353"/>
      <c r="BT248" s="353"/>
    </row>
    <row r="249" spans="1:72">
      <c r="A249" s="353"/>
      <c r="B249" s="353"/>
      <c r="C249" s="353"/>
      <c r="D249" s="353"/>
      <c r="E249" s="353"/>
      <c r="F249" s="353"/>
      <c r="G249" s="353"/>
      <c r="H249" s="353"/>
      <c r="I249" s="353"/>
      <c r="J249" s="560"/>
      <c r="K249" s="353"/>
      <c r="L249" s="353"/>
      <c r="M249" s="353"/>
      <c r="N249" s="353"/>
      <c r="O249" s="353"/>
      <c r="P249" s="353"/>
      <c r="Q249" s="353"/>
      <c r="R249" s="353"/>
      <c r="S249" s="353"/>
      <c r="T249" s="353"/>
      <c r="U249" s="353"/>
      <c r="V249" s="353"/>
      <c r="W249" s="353"/>
      <c r="X249" s="353"/>
      <c r="Y249" s="353"/>
      <c r="Z249" s="353"/>
      <c r="AA249" s="353"/>
      <c r="AB249" s="353"/>
      <c r="AC249" s="353"/>
      <c r="AD249" s="353"/>
      <c r="AE249" s="353"/>
      <c r="AF249" s="353"/>
      <c r="AG249" s="353"/>
      <c r="AH249" s="353"/>
      <c r="AI249" s="353"/>
      <c r="AJ249" s="353"/>
      <c r="AK249" s="353"/>
      <c r="AL249" s="353"/>
      <c r="AM249" s="353"/>
      <c r="AN249" s="353"/>
      <c r="AO249" s="353"/>
      <c r="AP249" s="353"/>
      <c r="AQ249" s="353"/>
      <c r="AR249" s="353"/>
      <c r="AS249" s="353"/>
      <c r="AT249" s="353"/>
      <c r="AU249" s="353"/>
      <c r="AV249" s="353"/>
      <c r="AW249" s="353"/>
      <c r="AX249" s="353"/>
      <c r="AY249" s="353"/>
      <c r="AZ249" s="353"/>
      <c r="BA249" s="353"/>
      <c r="BB249" s="353"/>
      <c r="BC249" s="353"/>
      <c r="BD249" s="353"/>
      <c r="BE249" s="353"/>
      <c r="BF249" s="353"/>
      <c r="BG249" s="353"/>
      <c r="BH249" s="353"/>
      <c r="BI249" s="353"/>
      <c r="BJ249" s="353"/>
      <c r="BK249" s="353"/>
      <c r="BL249" s="353"/>
      <c r="BM249" s="353"/>
      <c r="BN249" s="353"/>
      <c r="BO249" s="353"/>
      <c r="BP249" s="353"/>
      <c r="BQ249" s="353"/>
      <c r="BR249" s="353"/>
      <c r="BS249" s="353"/>
      <c r="BT249" s="353"/>
    </row>
    <row r="250" spans="1:72">
      <c r="A250" s="353"/>
      <c r="B250" s="353"/>
      <c r="C250" s="353"/>
      <c r="D250" s="353"/>
      <c r="E250" s="353"/>
      <c r="F250" s="353"/>
      <c r="G250" s="353"/>
      <c r="H250" s="353"/>
      <c r="I250" s="353"/>
      <c r="J250" s="560"/>
      <c r="K250" s="353"/>
      <c r="L250" s="353"/>
      <c r="M250" s="353"/>
      <c r="N250" s="353"/>
      <c r="O250" s="353"/>
      <c r="P250" s="353"/>
      <c r="Q250" s="353"/>
      <c r="R250" s="353"/>
      <c r="S250" s="353"/>
      <c r="T250" s="353"/>
      <c r="U250" s="353"/>
      <c r="V250" s="353"/>
      <c r="W250" s="353"/>
      <c r="X250" s="353"/>
      <c r="Y250" s="353"/>
      <c r="Z250" s="353"/>
      <c r="AA250" s="353"/>
      <c r="AB250" s="353"/>
      <c r="AC250" s="353"/>
      <c r="AD250" s="353"/>
      <c r="AE250" s="353"/>
      <c r="AF250" s="353"/>
      <c r="AG250" s="353"/>
      <c r="AH250" s="353"/>
      <c r="AI250" s="353"/>
      <c r="AJ250" s="353"/>
      <c r="AK250" s="353"/>
      <c r="AL250" s="353"/>
      <c r="AM250" s="353"/>
      <c r="AN250" s="353"/>
      <c r="AO250" s="353"/>
      <c r="AP250" s="353"/>
      <c r="AQ250" s="353"/>
      <c r="AR250" s="353"/>
      <c r="AS250" s="353"/>
      <c r="AT250" s="353"/>
      <c r="AU250" s="353"/>
      <c r="AV250" s="353"/>
      <c r="AW250" s="353"/>
      <c r="AX250" s="353"/>
      <c r="AY250" s="353"/>
      <c r="AZ250" s="353"/>
      <c r="BA250" s="353"/>
      <c r="BB250" s="353"/>
      <c r="BC250" s="353"/>
      <c r="BD250" s="353"/>
      <c r="BE250" s="353"/>
      <c r="BF250" s="353"/>
      <c r="BG250" s="353"/>
      <c r="BH250" s="353"/>
      <c r="BI250" s="353"/>
      <c r="BJ250" s="353"/>
      <c r="BK250" s="353"/>
      <c r="BL250" s="353"/>
      <c r="BM250" s="353"/>
      <c r="BN250" s="353"/>
      <c r="BO250" s="353"/>
      <c r="BP250" s="353"/>
      <c r="BQ250" s="353"/>
      <c r="BR250" s="353"/>
      <c r="BS250" s="353"/>
      <c r="BT250" s="353"/>
    </row>
    <row r="251" spans="1:72">
      <c r="A251" s="353"/>
      <c r="B251" s="353"/>
      <c r="C251" s="353"/>
      <c r="D251" s="353"/>
      <c r="E251" s="353"/>
      <c r="F251" s="353"/>
      <c r="G251" s="353"/>
      <c r="H251" s="353"/>
      <c r="I251" s="353"/>
      <c r="J251" s="560"/>
      <c r="K251" s="353"/>
      <c r="L251" s="353"/>
      <c r="M251" s="353"/>
      <c r="N251" s="353"/>
      <c r="O251" s="353"/>
      <c r="P251" s="353"/>
      <c r="Q251" s="353"/>
      <c r="R251" s="353"/>
      <c r="S251" s="353"/>
      <c r="T251" s="353"/>
      <c r="U251" s="353"/>
      <c r="V251" s="353"/>
      <c r="W251" s="353"/>
      <c r="X251" s="353"/>
      <c r="Y251" s="353"/>
      <c r="Z251" s="353"/>
      <c r="AA251" s="353"/>
      <c r="AB251" s="353"/>
      <c r="AC251" s="353"/>
      <c r="AD251" s="353"/>
      <c r="AE251" s="353"/>
      <c r="AF251" s="353"/>
      <c r="AG251" s="353"/>
      <c r="AH251" s="353"/>
      <c r="AI251" s="353"/>
      <c r="AJ251" s="353"/>
      <c r="AK251" s="353"/>
      <c r="AL251" s="353"/>
      <c r="AM251" s="353"/>
      <c r="AN251" s="353"/>
      <c r="AO251" s="353"/>
      <c r="AP251" s="353"/>
      <c r="AQ251" s="353"/>
      <c r="AR251" s="353"/>
      <c r="AS251" s="353"/>
      <c r="AT251" s="353"/>
      <c r="AU251" s="353"/>
      <c r="AV251" s="353"/>
      <c r="AW251" s="353"/>
      <c r="AX251" s="353"/>
      <c r="AY251" s="353"/>
      <c r="AZ251" s="353"/>
      <c r="BA251" s="353"/>
      <c r="BB251" s="353"/>
      <c r="BC251" s="353"/>
      <c r="BD251" s="353"/>
      <c r="BE251" s="353"/>
      <c r="BF251" s="353"/>
      <c r="BG251" s="353"/>
      <c r="BH251" s="353"/>
      <c r="BI251" s="353"/>
      <c r="BJ251" s="353"/>
      <c r="BK251" s="353"/>
      <c r="BL251" s="353"/>
      <c r="BM251" s="353"/>
      <c r="BN251" s="353"/>
      <c r="BO251" s="353"/>
      <c r="BP251" s="353"/>
      <c r="BQ251" s="353"/>
      <c r="BR251" s="353"/>
      <c r="BS251" s="353"/>
      <c r="BT251" s="353"/>
    </row>
    <row r="252" spans="1:72">
      <c r="A252" s="353"/>
      <c r="B252" s="353"/>
      <c r="C252" s="353"/>
      <c r="D252" s="353"/>
      <c r="E252" s="353"/>
      <c r="F252" s="353"/>
      <c r="G252" s="353"/>
      <c r="H252" s="353"/>
      <c r="I252" s="353"/>
      <c r="J252" s="560"/>
      <c r="K252" s="353"/>
      <c r="L252" s="353"/>
      <c r="M252" s="353"/>
      <c r="N252" s="353"/>
      <c r="O252" s="353"/>
      <c r="P252" s="353"/>
      <c r="Q252" s="353"/>
      <c r="R252" s="353"/>
      <c r="S252" s="353"/>
      <c r="T252" s="353"/>
      <c r="U252" s="353"/>
      <c r="V252" s="353"/>
      <c r="W252" s="353"/>
      <c r="X252" s="353"/>
      <c r="Y252" s="353"/>
      <c r="Z252" s="353"/>
      <c r="AA252" s="353"/>
      <c r="AB252" s="353"/>
      <c r="AC252" s="353"/>
      <c r="AD252" s="353"/>
      <c r="AE252" s="353"/>
      <c r="AF252" s="353"/>
      <c r="AG252" s="353"/>
      <c r="AH252" s="353"/>
      <c r="AI252" s="353"/>
      <c r="AJ252" s="353"/>
      <c r="AK252" s="353"/>
      <c r="AL252" s="353"/>
      <c r="AM252" s="353"/>
      <c r="AN252" s="353"/>
      <c r="AO252" s="353"/>
      <c r="AP252" s="353"/>
      <c r="AQ252" s="353"/>
      <c r="AR252" s="353"/>
      <c r="AS252" s="353"/>
      <c r="AT252" s="353"/>
      <c r="AU252" s="353"/>
      <c r="AV252" s="353"/>
      <c r="AW252" s="353"/>
      <c r="AX252" s="353"/>
      <c r="AY252" s="353"/>
      <c r="AZ252" s="353"/>
      <c r="BA252" s="353"/>
      <c r="BB252" s="353"/>
      <c r="BC252" s="353"/>
      <c r="BD252" s="353"/>
      <c r="BE252" s="353"/>
      <c r="BF252" s="353"/>
      <c r="BG252" s="353"/>
      <c r="BH252" s="353"/>
      <c r="BI252" s="353"/>
      <c r="BJ252" s="353"/>
      <c r="BK252" s="353"/>
      <c r="BL252" s="353"/>
      <c r="BM252" s="353"/>
      <c r="BN252" s="353"/>
      <c r="BO252" s="353"/>
      <c r="BP252" s="353"/>
      <c r="BQ252" s="353"/>
      <c r="BR252" s="353"/>
      <c r="BS252" s="353"/>
      <c r="BT252" s="353"/>
    </row>
    <row r="253" spans="1:72">
      <c r="A253" s="353"/>
      <c r="B253" s="353"/>
      <c r="C253" s="353"/>
      <c r="D253" s="353"/>
      <c r="E253" s="353"/>
      <c r="F253" s="353"/>
      <c r="G253" s="353"/>
      <c r="H253" s="353"/>
      <c r="I253" s="353"/>
      <c r="J253" s="560"/>
      <c r="K253" s="353"/>
      <c r="L253" s="353"/>
      <c r="M253" s="353"/>
      <c r="N253" s="353"/>
      <c r="O253" s="353"/>
      <c r="P253" s="353"/>
      <c r="Q253" s="353"/>
      <c r="R253" s="353"/>
      <c r="S253" s="353"/>
      <c r="T253" s="353"/>
      <c r="U253" s="353"/>
      <c r="V253" s="353"/>
      <c r="W253" s="353"/>
      <c r="X253" s="353"/>
      <c r="Y253" s="353"/>
      <c r="Z253" s="353"/>
      <c r="AA253" s="353"/>
      <c r="AB253" s="353"/>
      <c r="AC253" s="353"/>
      <c r="AD253" s="353"/>
      <c r="AE253" s="353"/>
      <c r="AF253" s="353"/>
      <c r="AG253" s="353"/>
      <c r="AH253" s="353"/>
      <c r="AI253" s="353"/>
      <c r="AJ253" s="353"/>
      <c r="AK253" s="353"/>
      <c r="AL253" s="353"/>
      <c r="AM253" s="353"/>
      <c r="AN253" s="353"/>
      <c r="AO253" s="353"/>
      <c r="AP253" s="353"/>
      <c r="AQ253" s="353"/>
      <c r="AR253" s="353"/>
      <c r="AS253" s="353"/>
      <c r="AT253" s="353"/>
      <c r="AU253" s="353"/>
      <c r="AV253" s="353"/>
      <c r="AW253" s="353"/>
      <c r="AX253" s="353"/>
      <c r="AY253" s="353"/>
      <c r="AZ253" s="353"/>
      <c r="BA253" s="353"/>
      <c r="BB253" s="353"/>
      <c r="BC253" s="353"/>
      <c r="BD253" s="353"/>
      <c r="BE253" s="353"/>
      <c r="BF253" s="353"/>
      <c r="BG253" s="353"/>
      <c r="BH253" s="353"/>
      <c r="BI253" s="353"/>
      <c r="BJ253" s="353"/>
      <c r="BK253" s="353"/>
      <c r="BL253" s="353"/>
      <c r="BM253" s="353"/>
      <c r="BN253" s="353"/>
      <c r="BO253" s="353"/>
      <c r="BP253" s="353"/>
      <c r="BQ253" s="353"/>
      <c r="BR253" s="353"/>
      <c r="BS253" s="353"/>
      <c r="BT253" s="353"/>
    </row>
    <row r="254" spans="1:72">
      <c r="A254" s="353"/>
      <c r="B254" s="353"/>
      <c r="C254" s="353"/>
      <c r="D254" s="353"/>
      <c r="E254" s="353"/>
      <c r="F254" s="353"/>
      <c r="G254" s="353"/>
      <c r="H254" s="353"/>
      <c r="I254" s="353"/>
      <c r="J254" s="560"/>
      <c r="K254" s="353"/>
      <c r="L254" s="353"/>
      <c r="M254" s="353"/>
      <c r="N254" s="353"/>
      <c r="O254" s="353"/>
      <c r="P254" s="353"/>
      <c r="Q254" s="353"/>
      <c r="R254" s="353"/>
      <c r="S254" s="353"/>
      <c r="T254" s="353"/>
      <c r="U254" s="353"/>
      <c r="V254" s="353"/>
      <c r="W254" s="353"/>
      <c r="X254" s="353"/>
      <c r="Y254" s="353"/>
      <c r="Z254" s="353"/>
      <c r="AA254" s="353"/>
      <c r="AB254" s="353"/>
      <c r="AC254" s="353"/>
      <c r="AD254" s="353"/>
      <c r="AE254" s="353"/>
      <c r="AF254" s="353"/>
      <c r="AG254" s="353"/>
      <c r="AH254" s="353"/>
      <c r="AI254" s="353"/>
      <c r="AJ254" s="353"/>
      <c r="AK254" s="353"/>
      <c r="AL254" s="353"/>
      <c r="AM254" s="353"/>
      <c r="AN254" s="353"/>
      <c r="AO254" s="353"/>
      <c r="AP254" s="353"/>
      <c r="AQ254" s="353"/>
      <c r="AR254" s="353"/>
      <c r="AS254" s="353"/>
      <c r="AT254" s="353"/>
      <c r="AU254" s="353"/>
      <c r="AV254" s="353"/>
      <c r="AW254" s="353"/>
      <c r="AX254" s="353"/>
      <c r="AY254" s="353"/>
      <c r="AZ254" s="353"/>
      <c r="BA254" s="353"/>
      <c r="BB254" s="353"/>
      <c r="BC254" s="353"/>
      <c r="BD254" s="353"/>
      <c r="BE254" s="353"/>
      <c r="BF254" s="353"/>
      <c r="BG254" s="353"/>
      <c r="BH254" s="353"/>
      <c r="BI254" s="353"/>
      <c r="BJ254" s="353"/>
      <c r="BK254" s="353"/>
      <c r="BL254" s="353"/>
      <c r="BM254" s="353"/>
      <c r="BN254" s="353"/>
      <c r="BO254" s="353"/>
      <c r="BP254" s="353"/>
      <c r="BQ254" s="353"/>
      <c r="BR254" s="353"/>
      <c r="BS254" s="353"/>
      <c r="BT254" s="353"/>
    </row>
    <row r="255" spans="1:72">
      <c r="A255" s="353"/>
      <c r="B255" s="353"/>
      <c r="C255" s="353"/>
      <c r="D255" s="353"/>
      <c r="E255" s="353"/>
      <c r="F255" s="353"/>
      <c r="G255" s="353"/>
      <c r="H255" s="353"/>
      <c r="I255" s="353"/>
      <c r="J255" s="560"/>
      <c r="K255" s="353"/>
      <c r="L255" s="353"/>
      <c r="M255" s="353"/>
      <c r="N255" s="353"/>
      <c r="O255" s="353"/>
      <c r="P255" s="353"/>
      <c r="Q255" s="353"/>
      <c r="R255" s="353"/>
      <c r="S255" s="353"/>
      <c r="T255" s="353"/>
      <c r="U255" s="353"/>
      <c r="V255" s="353"/>
      <c r="W255" s="353"/>
      <c r="X255" s="353"/>
      <c r="Y255" s="353"/>
      <c r="Z255" s="353"/>
      <c r="AA255" s="353"/>
      <c r="AB255" s="353"/>
      <c r="AC255" s="353"/>
      <c r="AD255" s="353"/>
      <c r="AE255" s="353"/>
      <c r="AF255" s="353"/>
      <c r="AG255" s="353"/>
      <c r="AH255" s="353"/>
      <c r="AI255" s="353"/>
      <c r="AJ255" s="353"/>
      <c r="AK255" s="353"/>
      <c r="AL255" s="353"/>
      <c r="AM255" s="353"/>
      <c r="AN255" s="353"/>
      <c r="AO255" s="353"/>
      <c r="AP255" s="353"/>
      <c r="AQ255" s="353"/>
      <c r="AR255" s="353"/>
      <c r="AS255" s="353"/>
      <c r="AT255" s="353"/>
      <c r="AU255" s="353"/>
      <c r="AV255" s="353"/>
      <c r="AW255" s="353"/>
      <c r="AX255" s="353"/>
      <c r="AY255" s="353"/>
      <c r="AZ255" s="353"/>
      <c r="BA255" s="353"/>
      <c r="BB255" s="353"/>
      <c r="BC255" s="353"/>
      <c r="BD255" s="353"/>
      <c r="BE255" s="353"/>
      <c r="BF255" s="353"/>
      <c r="BG255" s="353"/>
      <c r="BH255" s="353"/>
      <c r="BI255" s="353"/>
      <c r="BJ255" s="353"/>
      <c r="BK255" s="353"/>
      <c r="BL255" s="353"/>
      <c r="BM255" s="353"/>
      <c r="BN255" s="353"/>
      <c r="BO255" s="353"/>
      <c r="BP255" s="353"/>
      <c r="BQ255" s="353"/>
      <c r="BR255" s="353"/>
      <c r="BS255" s="353"/>
      <c r="BT255" s="353"/>
    </row>
    <row r="256" spans="1:72">
      <c r="A256" s="353"/>
      <c r="B256" s="353"/>
      <c r="C256" s="353"/>
      <c r="D256" s="353"/>
      <c r="E256" s="353"/>
      <c r="F256" s="353"/>
      <c r="G256" s="353"/>
      <c r="H256" s="353"/>
      <c r="I256" s="353"/>
      <c r="J256" s="560"/>
      <c r="K256" s="353"/>
      <c r="L256" s="353"/>
      <c r="M256" s="353"/>
      <c r="N256" s="353"/>
      <c r="O256" s="353"/>
      <c r="P256" s="353"/>
      <c r="Q256" s="353"/>
      <c r="R256" s="353"/>
      <c r="S256" s="353"/>
      <c r="T256" s="353"/>
      <c r="U256" s="353"/>
      <c r="V256" s="353"/>
      <c r="W256" s="353"/>
      <c r="X256" s="353"/>
      <c r="Y256" s="353"/>
      <c r="Z256" s="353"/>
      <c r="AA256" s="353"/>
      <c r="AB256" s="353"/>
      <c r="AC256" s="353"/>
      <c r="AD256" s="353"/>
      <c r="AE256" s="353"/>
      <c r="AF256" s="353"/>
      <c r="AG256" s="353"/>
      <c r="AH256" s="353"/>
      <c r="AI256" s="353"/>
      <c r="AJ256" s="353"/>
      <c r="AK256" s="353"/>
      <c r="AL256" s="353"/>
      <c r="AM256" s="353"/>
      <c r="AN256" s="353"/>
      <c r="AO256" s="353"/>
      <c r="AP256" s="353"/>
      <c r="AQ256" s="353"/>
      <c r="AR256" s="353"/>
      <c r="AS256" s="353"/>
      <c r="AT256" s="353"/>
      <c r="AU256" s="353"/>
      <c r="AV256" s="353"/>
      <c r="AW256" s="353"/>
      <c r="AX256" s="353"/>
      <c r="AY256" s="353"/>
      <c r="AZ256" s="353"/>
      <c r="BA256" s="353"/>
      <c r="BB256" s="353"/>
      <c r="BC256" s="353"/>
      <c r="BD256" s="353"/>
      <c r="BE256" s="353"/>
      <c r="BF256" s="353"/>
      <c r="BG256" s="353"/>
      <c r="BH256" s="353"/>
      <c r="BI256" s="353"/>
      <c r="BJ256" s="353"/>
      <c r="BK256" s="353"/>
      <c r="BL256" s="353"/>
      <c r="BM256" s="353"/>
      <c r="BN256" s="353"/>
      <c r="BO256" s="353"/>
      <c r="BP256" s="353"/>
      <c r="BQ256" s="353"/>
      <c r="BR256" s="353"/>
      <c r="BS256" s="353"/>
      <c r="BT256" s="353"/>
    </row>
    <row r="257" spans="1:72">
      <c r="A257" s="353"/>
      <c r="B257" s="353"/>
      <c r="C257" s="353"/>
      <c r="D257" s="353"/>
      <c r="E257" s="353"/>
      <c r="F257" s="353"/>
      <c r="G257" s="353"/>
      <c r="H257" s="353"/>
      <c r="I257" s="353"/>
      <c r="J257" s="560"/>
      <c r="K257" s="353"/>
      <c r="L257" s="353"/>
      <c r="M257" s="353"/>
      <c r="N257" s="353"/>
      <c r="O257" s="353"/>
      <c r="P257" s="353"/>
      <c r="Q257" s="353"/>
      <c r="R257" s="353"/>
      <c r="S257" s="353"/>
      <c r="T257" s="353"/>
      <c r="U257" s="353"/>
      <c r="V257" s="353"/>
      <c r="W257" s="353"/>
      <c r="X257" s="353"/>
      <c r="Y257" s="353"/>
      <c r="Z257" s="353"/>
      <c r="AA257" s="353"/>
      <c r="AB257" s="353"/>
      <c r="AC257" s="353"/>
      <c r="AD257" s="353"/>
      <c r="AE257" s="353"/>
      <c r="AF257" s="353"/>
      <c r="AG257" s="353"/>
      <c r="AH257" s="353"/>
      <c r="AI257" s="353"/>
      <c r="AJ257" s="353"/>
      <c r="AK257" s="353"/>
      <c r="AL257" s="353"/>
      <c r="AM257" s="353"/>
      <c r="AN257" s="353"/>
      <c r="AO257" s="353"/>
      <c r="AP257" s="353"/>
      <c r="AQ257" s="353"/>
      <c r="AR257" s="353"/>
      <c r="AS257" s="353"/>
      <c r="AT257" s="353"/>
      <c r="AU257" s="353"/>
      <c r="AV257" s="353"/>
      <c r="AW257" s="353"/>
      <c r="AX257" s="353"/>
      <c r="AY257" s="353"/>
      <c r="AZ257" s="353"/>
      <c r="BA257" s="353"/>
      <c r="BB257" s="353"/>
      <c r="BC257" s="353"/>
      <c r="BD257" s="353"/>
      <c r="BE257" s="353"/>
      <c r="BF257" s="353"/>
      <c r="BG257" s="353"/>
      <c r="BH257" s="353"/>
      <c r="BI257" s="353"/>
      <c r="BJ257" s="353"/>
      <c r="BK257" s="353"/>
      <c r="BL257" s="353"/>
      <c r="BM257" s="353"/>
      <c r="BN257" s="353"/>
      <c r="BO257" s="353"/>
      <c r="BP257" s="353"/>
      <c r="BQ257" s="353"/>
      <c r="BR257" s="353"/>
      <c r="BS257" s="353"/>
      <c r="BT257" s="353"/>
    </row>
    <row r="258" spans="1:72">
      <c r="A258" s="353"/>
      <c r="B258" s="353"/>
      <c r="C258" s="353"/>
      <c r="D258" s="353"/>
      <c r="E258" s="353"/>
      <c r="F258" s="353"/>
      <c r="G258" s="353"/>
      <c r="H258" s="353"/>
      <c r="I258" s="353"/>
      <c r="J258" s="560"/>
      <c r="K258" s="353"/>
      <c r="L258" s="353"/>
      <c r="M258" s="353"/>
      <c r="N258" s="353"/>
      <c r="O258" s="353"/>
      <c r="P258" s="353"/>
      <c r="Q258" s="353"/>
      <c r="R258" s="353"/>
      <c r="S258" s="353"/>
      <c r="T258" s="353"/>
      <c r="U258" s="353"/>
      <c r="V258" s="353"/>
      <c r="W258" s="353"/>
      <c r="X258" s="353"/>
      <c r="Y258" s="353"/>
      <c r="Z258" s="353"/>
      <c r="AA258" s="353"/>
      <c r="AB258" s="353"/>
      <c r="AC258" s="353"/>
      <c r="AD258" s="353"/>
      <c r="AE258" s="353"/>
      <c r="AF258" s="353"/>
      <c r="AG258" s="353"/>
      <c r="AH258" s="353"/>
      <c r="AI258" s="353"/>
      <c r="AJ258" s="353"/>
      <c r="AK258" s="353"/>
      <c r="AL258" s="353"/>
      <c r="AM258" s="353"/>
      <c r="AN258" s="353"/>
      <c r="AO258" s="353"/>
      <c r="AP258" s="353"/>
      <c r="AQ258" s="353"/>
      <c r="AR258" s="353"/>
      <c r="AS258" s="353"/>
      <c r="AT258" s="353"/>
      <c r="AU258" s="353"/>
      <c r="AV258" s="353"/>
      <c r="AW258" s="353"/>
      <c r="AX258" s="353"/>
      <c r="AY258" s="353"/>
      <c r="AZ258" s="353"/>
      <c r="BA258" s="353"/>
      <c r="BB258" s="353"/>
      <c r="BC258" s="353"/>
      <c r="BD258" s="353"/>
      <c r="BE258" s="353"/>
      <c r="BF258" s="353"/>
      <c r="BG258" s="353"/>
      <c r="BH258" s="353"/>
      <c r="BI258" s="353"/>
      <c r="BJ258" s="353"/>
      <c r="BK258" s="353"/>
      <c r="BL258" s="353"/>
      <c r="BM258" s="353"/>
      <c r="BN258" s="353"/>
      <c r="BO258" s="353"/>
      <c r="BP258" s="353"/>
      <c r="BQ258" s="353"/>
      <c r="BR258" s="353"/>
      <c r="BS258" s="353"/>
      <c r="BT258" s="353"/>
    </row>
    <row r="259" spans="1:72">
      <c r="A259" s="353"/>
      <c r="B259" s="353"/>
      <c r="C259" s="353"/>
      <c r="D259" s="353"/>
      <c r="E259" s="353"/>
      <c r="F259" s="353"/>
      <c r="G259" s="353"/>
      <c r="H259" s="353"/>
      <c r="I259" s="353"/>
      <c r="J259" s="560"/>
      <c r="K259" s="353"/>
      <c r="L259" s="353"/>
      <c r="M259" s="353"/>
      <c r="N259" s="353"/>
      <c r="O259" s="353"/>
      <c r="P259" s="353"/>
      <c r="Q259" s="353"/>
      <c r="R259" s="353"/>
      <c r="S259" s="353"/>
      <c r="T259" s="353"/>
      <c r="U259" s="353"/>
      <c r="V259" s="353"/>
      <c r="W259" s="353"/>
      <c r="X259" s="353"/>
      <c r="Y259" s="353"/>
      <c r="Z259" s="353"/>
      <c r="AA259" s="353"/>
      <c r="AB259" s="353"/>
      <c r="AC259" s="353"/>
      <c r="AD259" s="353"/>
      <c r="AE259" s="353"/>
      <c r="AF259" s="353"/>
      <c r="AG259" s="353"/>
      <c r="AH259" s="353"/>
      <c r="AI259" s="353"/>
      <c r="AJ259" s="353"/>
      <c r="AK259" s="353"/>
      <c r="AL259" s="353"/>
      <c r="AM259" s="353"/>
      <c r="AN259" s="353"/>
      <c r="AO259" s="353"/>
      <c r="AP259" s="353"/>
      <c r="AQ259" s="353"/>
      <c r="AR259" s="353"/>
      <c r="AS259" s="353"/>
      <c r="AT259" s="353"/>
      <c r="AU259" s="353"/>
      <c r="AV259" s="353"/>
      <c r="AW259" s="353"/>
      <c r="AX259" s="353"/>
      <c r="AY259" s="353"/>
      <c r="AZ259" s="353"/>
      <c r="BA259" s="353"/>
      <c r="BB259" s="353"/>
      <c r="BC259" s="353"/>
      <c r="BD259" s="353"/>
      <c r="BE259" s="353"/>
      <c r="BF259" s="353"/>
      <c r="BG259" s="353"/>
      <c r="BH259" s="353"/>
      <c r="BI259" s="353"/>
      <c r="BJ259" s="353"/>
      <c r="BK259" s="353"/>
      <c r="BL259" s="353"/>
      <c r="BM259" s="353"/>
      <c r="BN259" s="353"/>
      <c r="BO259" s="353"/>
      <c r="BP259" s="353"/>
      <c r="BQ259" s="353"/>
      <c r="BR259" s="353"/>
      <c r="BS259" s="353"/>
      <c r="BT259" s="353"/>
    </row>
    <row r="260" spans="1:72">
      <c r="A260" s="353"/>
      <c r="B260" s="353"/>
      <c r="C260" s="353"/>
      <c r="D260" s="353"/>
      <c r="E260" s="353"/>
      <c r="F260" s="353"/>
      <c r="G260" s="353"/>
      <c r="H260" s="353"/>
      <c r="I260" s="353"/>
      <c r="J260" s="560"/>
      <c r="K260" s="353"/>
      <c r="L260" s="353"/>
      <c r="M260" s="353"/>
      <c r="N260" s="353"/>
      <c r="O260" s="353"/>
      <c r="P260" s="353"/>
      <c r="Q260" s="353"/>
      <c r="R260" s="353"/>
      <c r="S260" s="353"/>
      <c r="T260" s="353"/>
      <c r="U260" s="353"/>
      <c r="V260" s="353"/>
      <c r="W260" s="353"/>
      <c r="X260" s="353"/>
      <c r="Y260" s="353"/>
      <c r="Z260" s="353"/>
      <c r="AA260" s="353"/>
      <c r="AB260" s="353"/>
      <c r="AC260" s="353"/>
      <c r="AD260" s="353"/>
      <c r="AE260" s="353"/>
      <c r="AF260" s="353"/>
      <c r="AG260" s="353"/>
      <c r="AH260" s="353"/>
      <c r="AI260" s="353"/>
      <c r="AJ260" s="353"/>
      <c r="AK260" s="353"/>
      <c r="AL260" s="353"/>
      <c r="AM260" s="353"/>
      <c r="AN260" s="353"/>
      <c r="AO260" s="353"/>
      <c r="AP260" s="353"/>
      <c r="AQ260" s="353"/>
      <c r="AR260" s="353"/>
      <c r="AS260" s="353"/>
      <c r="AT260" s="353"/>
      <c r="AU260" s="353"/>
      <c r="AV260" s="353"/>
      <c r="AW260" s="353"/>
      <c r="AX260" s="353"/>
      <c r="AY260" s="353"/>
      <c r="AZ260" s="353"/>
      <c r="BA260" s="353"/>
      <c r="BB260" s="353"/>
      <c r="BC260" s="353"/>
      <c r="BD260" s="353"/>
      <c r="BE260" s="353"/>
      <c r="BF260" s="353"/>
      <c r="BG260" s="353"/>
      <c r="BH260" s="353"/>
      <c r="BI260" s="353"/>
      <c r="BJ260" s="353"/>
      <c r="BK260" s="353"/>
      <c r="BL260" s="353"/>
      <c r="BM260" s="353"/>
      <c r="BN260" s="353"/>
      <c r="BO260" s="353"/>
      <c r="BP260" s="353"/>
      <c r="BQ260" s="353"/>
      <c r="BR260" s="353"/>
      <c r="BS260" s="353"/>
      <c r="BT260" s="353"/>
    </row>
    <row r="261" spans="1:72">
      <c r="A261" s="353"/>
      <c r="B261" s="353"/>
      <c r="C261" s="353"/>
      <c r="D261" s="353"/>
      <c r="E261" s="353"/>
      <c r="F261" s="353"/>
      <c r="G261" s="353"/>
      <c r="H261" s="353"/>
      <c r="I261" s="353"/>
      <c r="J261" s="560"/>
      <c r="K261" s="353"/>
      <c r="L261" s="353"/>
      <c r="M261" s="353"/>
      <c r="N261" s="353"/>
      <c r="O261" s="353"/>
      <c r="P261" s="353"/>
      <c r="Q261" s="353"/>
      <c r="R261" s="353"/>
      <c r="S261" s="353"/>
      <c r="T261" s="353"/>
      <c r="U261" s="353"/>
      <c r="V261" s="353"/>
      <c r="W261" s="353"/>
      <c r="X261" s="353"/>
      <c r="Y261" s="353"/>
      <c r="Z261" s="353"/>
      <c r="AA261" s="353"/>
      <c r="AB261" s="353"/>
      <c r="AC261" s="353"/>
      <c r="AD261" s="353"/>
      <c r="AE261" s="353"/>
      <c r="AF261" s="353"/>
      <c r="AG261" s="353"/>
      <c r="AH261" s="353"/>
      <c r="AI261" s="353"/>
      <c r="AJ261" s="353"/>
      <c r="AK261" s="353"/>
      <c r="AL261" s="353"/>
      <c r="AM261" s="353"/>
      <c r="AN261" s="353"/>
      <c r="AO261" s="353"/>
      <c r="AP261" s="353"/>
      <c r="AQ261" s="353"/>
      <c r="AR261" s="353"/>
      <c r="AS261" s="353"/>
      <c r="AT261" s="353"/>
      <c r="AU261" s="353"/>
      <c r="AV261" s="353"/>
      <c r="AW261" s="353"/>
      <c r="AX261" s="353"/>
      <c r="AY261" s="353"/>
      <c r="AZ261" s="353"/>
      <c r="BA261" s="353"/>
      <c r="BB261" s="353"/>
      <c r="BC261" s="353"/>
      <c r="BD261" s="353"/>
      <c r="BE261" s="353"/>
      <c r="BF261" s="353"/>
      <c r="BG261" s="353"/>
      <c r="BH261" s="353"/>
      <c r="BI261" s="353"/>
      <c r="BJ261" s="353"/>
      <c r="BK261" s="353"/>
      <c r="BL261" s="353"/>
      <c r="BM261" s="353"/>
      <c r="BN261" s="353"/>
      <c r="BO261" s="353"/>
      <c r="BP261" s="353"/>
      <c r="BQ261" s="353"/>
      <c r="BR261" s="353"/>
      <c r="BS261" s="353"/>
      <c r="BT261" s="353"/>
    </row>
    <row r="262" spans="1:72">
      <c r="A262" s="353"/>
      <c r="B262" s="353"/>
      <c r="C262" s="353"/>
      <c r="D262" s="353"/>
      <c r="E262" s="353"/>
      <c r="F262" s="353"/>
      <c r="G262" s="353"/>
      <c r="H262" s="353"/>
      <c r="I262" s="353"/>
      <c r="J262" s="560"/>
      <c r="K262" s="353"/>
      <c r="L262" s="353"/>
      <c r="M262" s="353"/>
      <c r="N262" s="353"/>
      <c r="O262" s="353"/>
      <c r="P262" s="353"/>
      <c r="Q262" s="353"/>
      <c r="R262" s="353"/>
      <c r="S262" s="353"/>
      <c r="T262" s="353"/>
      <c r="U262" s="353"/>
      <c r="V262" s="353"/>
      <c r="W262" s="353"/>
      <c r="X262" s="353"/>
      <c r="Y262" s="353"/>
      <c r="Z262" s="353"/>
      <c r="AA262" s="353"/>
      <c r="AB262" s="353"/>
      <c r="AC262" s="353"/>
      <c r="AD262" s="353"/>
      <c r="AE262" s="353"/>
      <c r="AF262" s="353"/>
      <c r="AG262" s="353"/>
      <c r="AH262" s="353"/>
      <c r="AI262" s="353"/>
      <c r="AJ262" s="353"/>
      <c r="AK262" s="353"/>
      <c r="AL262" s="353"/>
      <c r="AM262" s="353"/>
      <c r="AN262" s="353"/>
      <c r="AO262" s="353"/>
      <c r="AP262" s="353"/>
      <c r="AQ262" s="353"/>
      <c r="AR262" s="353"/>
      <c r="AS262" s="353"/>
      <c r="AT262" s="353"/>
      <c r="AU262" s="353"/>
      <c r="AV262" s="353"/>
      <c r="AW262" s="353"/>
      <c r="AX262" s="353"/>
      <c r="AY262" s="353"/>
      <c r="AZ262" s="353"/>
      <c r="BA262" s="353"/>
      <c r="BB262" s="353"/>
      <c r="BC262" s="353"/>
      <c r="BD262" s="353"/>
      <c r="BE262" s="353"/>
      <c r="BF262" s="353"/>
      <c r="BG262" s="353"/>
      <c r="BH262" s="353"/>
      <c r="BI262" s="353"/>
      <c r="BJ262" s="353"/>
      <c r="BK262" s="353"/>
      <c r="BL262" s="353"/>
      <c r="BM262" s="353"/>
      <c r="BN262" s="353"/>
      <c r="BO262" s="353"/>
      <c r="BP262" s="353"/>
      <c r="BQ262" s="353"/>
      <c r="BR262" s="353"/>
      <c r="BS262" s="353"/>
      <c r="BT262" s="353"/>
    </row>
    <row r="263" spans="1:72">
      <c r="A263" s="353"/>
      <c r="B263" s="353"/>
      <c r="C263" s="353"/>
      <c r="D263" s="353"/>
      <c r="E263" s="353"/>
      <c r="F263" s="353"/>
      <c r="G263" s="353"/>
      <c r="H263" s="353"/>
      <c r="I263" s="353"/>
      <c r="J263" s="560"/>
      <c r="K263" s="353"/>
      <c r="L263" s="353"/>
      <c r="M263" s="353"/>
      <c r="N263" s="353"/>
      <c r="O263" s="353"/>
      <c r="P263" s="353"/>
      <c r="Q263" s="353"/>
      <c r="R263" s="353"/>
      <c r="S263" s="353"/>
      <c r="T263" s="353"/>
      <c r="U263" s="353"/>
      <c r="V263" s="353"/>
      <c r="W263" s="353"/>
      <c r="X263" s="353"/>
      <c r="Y263" s="353"/>
      <c r="Z263" s="353"/>
      <c r="AA263" s="353"/>
      <c r="AB263" s="353"/>
      <c r="AC263" s="353"/>
      <c r="AD263" s="353"/>
      <c r="AE263" s="353"/>
      <c r="AF263" s="353"/>
      <c r="AG263" s="353"/>
      <c r="AH263" s="353"/>
      <c r="AI263" s="353"/>
      <c r="AJ263" s="353"/>
      <c r="AK263" s="353"/>
      <c r="AL263" s="353"/>
      <c r="AM263" s="353"/>
      <c r="AN263" s="353"/>
      <c r="AO263" s="353"/>
      <c r="AP263" s="353"/>
      <c r="AQ263" s="353"/>
      <c r="AR263" s="353"/>
      <c r="AS263" s="353"/>
      <c r="AT263" s="353"/>
      <c r="AU263" s="353"/>
      <c r="AV263" s="353"/>
      <c r="AW263" s="353"/>
      <c r="AX263" s="353"/>
      <c r="AY263" s="353"/>
      <c r="AZ263" s="353"/>
      <c r="BA263" s="353"/>
      <c r="BB263" s="353"/>
      <c r="BC263" s="353"/>
      <c r="BD263" s="353"/>
      <c r="BE263" s="353"/>
      <c r="BF263" s="353"/>
      <c r="BG263" s="353"/>
      <c r="BH263" s="353"/>
      <c r="BI263" s="353"/>
      <c r="BJ263" s="353"/>
      <c r="BK263" s="353"/>
      <c r="BL263" s="353"/>
      <c r="BM263" s="353"/>
      <c r="BN263" s="353"/>
      <c r="BO263" s="353"/>
      <c r="BP263" s="353"/>
      <c r="BQ263" s="353"/>
      <c r="BR263" s="353"/>
      <c r="BS263" s="353"/>
      <c r="BT263" s="353"/>
    </row>
    <row r="264" spans="1:72">
      <c r="A264" s="353"/>
      <c r="B264" s="353"/>
      <c r="C264" s="353"/>
      <c r="D264" s="353"/>
      <c r="E264" s="353"/>
      <c r="F264" s="353"/>
      <c r="G264" s="353"/>
      <c r="H264" s="353"/>
      <c r="I264" s="353"/>
      <c r="J264" s="560"/>
      <c r="K264" s="353"/>
      <c r="L264" s="353"/>
      <c r="M264" s="353"/>
      <c r="N264" s="353"/>
      <c r="O264" s="353"/>
      <c r="P264" s="353"/>
      <c r="Q264" s="353"/>
      <c r="R264" s="353"/>
      <c r="S264" s="353"/>
      <c r="T264" s="353"/>
      <c r="U264" s="353"/>
      <c r="V264" s="353"/>
      <c r="W264" s="353"/>
      <c r="X264" s="353"/>
      <c r="Y264" s="353"/>
      <c r="Z264" s="353"/>
      <c r="AA264" s="353"/>
      <c r="AB264" s="353"/>
      <c r="AC264" s="353"/>
      <c r="AD264" s="353"/>
      <c r="AE264" s="353"/>
      <c r="AF264" s="353"/>
      <c r="AG264" s="353"/>
      <c r="AH264" s="353"/>
      <c r="AI264" s="353"/>
      <c r="AJ264" s="353"/>
      <c r="AK264" s="353"/>
      <c r="AL264" s="353"/>
      <c r="AM264" s="353"/>
      <c r="AN264" s="353"/>
      <c r="AO264" s="353"/>
      <c r="AP264" s="353"/>
      <c r="AQ264" s="353"/>
      <c r="AR264" s="353"/>
      <c r="AS264" s="353"/>
      <c r="AT264" s="353"/>
      <c r="AU264" s="353"/>
      <c r="AV264" s="353"/>
      <c r="AW264" s="353"/>
      <c r="AX264" s="353"/>
      <c r="AY264" s="353"/>
      <c r="AZ264" s="353"/>
      <c r="BA264" s="353"/>
      <c r="BB264" s="353"/>
      <c r="BC264" s="353"/>
      <c r="BD264" s="353"/>
      <c r="BE264" s="353"/>
      <c r="BF264" s="353"/>
      <c r="BG264" s="353"/>
      <c r="BH264" s="353"/>
      <c r="BI264" s="353"/>
      <c r="BJ264" s="353"/>
      <c r="BK264" s="353"/>
      <c r="BL264" s="353"/>
      <c r="BM264" s="353"/>
      <c r="BN264" s="353"/>
      <c r="BO264" s="353"/>
      <c r="BP264" s="353"/>
      <c r="BQ264" s="353"/>
      <c r="BR264" s="353"/>
      <c r="BS264" s="353"/>
      <c r="BT264" s="353"/>
    </row>
    <row r="265" spans="1:72">
      <c r="A265" s="353"/>
      <c r="B265" s="353"/>
      <c r="C265" s="353"/>
      <c r="D265" s="353"/>
      <c r="E265" s="353"/>
      <c r="F265" s="353"/>
      <c r="G265" s="353"/>
      <c r="H265" s="353"/>
      <c r="I265" s="353"/>
      <c r="J265" s="560"/>
      <c r="K265" s="353"/>
      <c r="L265" s="353"/>
      <c r="M265" s="353"/>
      <c r="N265" s="353"/>
      <c r="O265" s="353"/>
      <c r="P265" s="353"/>
      <c r="Q265" s="353"/>
      <c r="R265" s="353"/>
      <c r="S265" s="353"/>
      <c r="T265" s="353"/>
      <c r="U265" s="353"/>
      <c r="V265" s="353"/>
      <c r="W265" s="353"/>
      <c r="X265" s="353"/>
      <c r="Y265" s="353"/>
      <c r="Z265" s="353"/>
      <c r="AA265" s="353"/>
      <c r="AB265" s="353"/>
      <c r="AC265" s="353"/>
      <c r="AD265" s="353"/>
      <c r="AE265" s="353"/>
      <c r="AF265" s="353"/>
      <c r="AG265" s="353"/>
      <c r="AH265" s="353"/>
      <c r="AI265" s="353"/>
      <c r="AJ265" s="353"/>
      <c r="AK265" s="353"/>
      <c r="AL265" s="353"/>
      <c r="AM265" s="353"/>
      <c r="AN265" s="353"/>
      <c r="AO265" s="353"/>
      <c r="AP265" s="353"/>
      <c r="AQ265" s="353"/>
      <c r="AR265" s="353"/>
      <c r="AS265" s="353"/>
      <c r="AT265" s="353"/>
      <c r="AU265" s="353"/>
      <c r="AV265" s="353"/>
      <c r="AW265" s="353"/>
      <c r="AX265" s="353"/>
      <c r="AY265" s="353"/>
      <c r="AZ265" s="353"/>
      <c r="BA265" s="353"/>
      <c r="BB265" s="353"/>
      <c r="BC265" s="353"/>
      <c r="BD265" s="353"/>
      <c r="BE265" s="353"/>
      <c r="BF265" s="353"/>
      <c r="BG265" s="353"/>
      <c r="BH265" s="353"/>
      <c r="BI265" s="353"/>
      <c r="BJ265" s="353"/>
      <c r="BK265" s="353"/>
      <c r="BL265" s="353"/>
      <c r="BM265" s="353"/>
      <c r="BN265" s="353"/>
      <c r="BO265" s="353"/>
      <c r="BP265" s="353"/>
      <c r="BQ265" s="353"/>
      <c r="BR265" s="353"/>
      <c r="BS265" s="353"/>
      <c r="BT265" s="353"/>
    </row>
    <row r="266" spans="1:72">
      <c r="A266" s="353"/>
      <c r="B266" s="353"/>
      <c r="C266" s="353"/>
      <c r="D266" s="353"/>
      <c r="E266" s="353"/>
      <c r="F266" s="353"/>
      <c r="G266" s="353"/>
      <c r="H266" s="353"/>
      <c r="I266" s="353"/>
      <c r="J266" s="560"/>
      <c r="K266" s="353"/>
      <c r="L266" s="353"/>
      <c r="M266" s="353"/>
      <c r="N266" s="353"/>
      <c r="O266" s="353"/>
      <c r="P266" s="353"/>
      <c r="Q266" s="353"/>
      <c r="R266" s="353"/>
      <c r="S266" s="353"/>
      <c r="T266" s="353"/>
      <c r="U266" s="353"/>
      <c r="V266" s="353"/>
      <c r="W266" s="353"/>
      <c r="X266" s="353"/>
      <c r="Y266" s="353"/>
      <c r="Z266" s="353"/>
      <c r="AA266" s="353"/>
      <c r="AB266" s="353"/>
      <c r="AC266" s="353"/>
      <c r="AD266" s="353"/>
      <c r="AE266" s="353"/>
      <c r="AF266" s="353"/>
      <c r="AG266" s="353"/>
      <c r="AH266" s="353"/>
      <c r="AI266" s="353"/>
      <c r="AJ266" s="353"/>
      <c r="AK266" s="353"/>
      <c r="AL266" s="353"/>
      <c r="AM266" s="353"/>
      <c r="AN266" s="353"/>
      <c r="AO266" s="353"/>
      <c r="AP266" s="353"/>
      <c r="AQ266" s="353"/>
      <c r="AR266" s="353"/>
      <c r="AS266" s="353"/>
      <c r="AT266" s="353"/>
      <c r="AU266" s="353"/>
      <c r="AV266" s="353"/>
      <c r="AW266" s="353"/>
      <c r="AX266" s="353"/>
      <c r="AY266" s="353"/>
      <c r="AZ266" s="353"/>
      <c r="BA266" s="353"/>
      <c r="BB266" s="353"/>
      <c r="BC266" s="353"/>
      <c r="BD266" s="353"/>
      <c r="BE266" s="353"/>
      <c r="BF266" s="353"/>
      <c r="BG266" s="353"/>
      <c r="BH266" s="353"/>
      <c r="BI266" s="353"/>
      <c r="BJ266" s="353"/>
      <c r="BK266" s="353"/>
      <c r="BL266" s="353"/>
      <c r="BM266" s="353"/>
      <c r="BN266" s="353"/>
      <c r="BO266" s="353"/>
      <c r="BP266" s="353"/>
      <c r="BQ266" s="353"/>
      <c r="BR266" s="353"/>
      <c r="BS266" s="353"/>
      <c r="BT266" s="353"/>
    </row>
    <row r="267" spans="1:72">
      <c r="A267" s="353"/>
      <c r="B267" s="353"/>
      <c r="C267" s="353"/>
      <c r="D267" s="353"/>
      <c r="E267" s="353"/>
      <c r="F267" s="353"/>
      <c r="G267" s="353"/>
      <c r="H267" s="353"/>
      <c r="I267" s="353"/>
      <c r="J267" s="560"/>
      <c r="K267" s="353"/>
      <c r="L267" s="353"/>
      <c r="M267" s="353"/>
      <c r="N267" s="353"/>
      <c r="O267" s="353"/>
      <c r="P267" s="353"/>
      <c r="Q267" s="353"/>
      <c r="R267" s="353"/>
      <c r="S267" s="353"/>
      <c r="T267" s="353"/>
      <c r="U267" s="353"/>
      <c r="V267" s="353"/>
      <c r="W267" s="353"/>
      <c r="X267" s="353"/>
      <c r="Y267" s="353"/>
      <c r="Z267" s="353"/>
      <c r="AA267" s="353"/>
      <c r="AB267" s="353"/>
      <c r="AC267" s="353"/>
      <c r="AD267" s="353"/>
      <c r="AE267" s="353"/>
      <c r="AF267" s="353"/>
      <c r="AG267" s="353"/>
      <c r="AH267" s="353"/>
      <c r="AI267" s="353"/>
      <c r="AJ267" s="353"/>
      <c r="AK267" s="353"/>
      <c r="AL267" s="353"/>
      <c r="AM267" s="353"/>
      <c r="AN267" s="353"/>
      <c r="AO267" s="353"/>
      <c r="AP267" s="353"/>
      <c r="AQ267" s="353"/>
      <c r="AR267" s="353"/>
      <c r="AS267" s="353"/>
      <c r="AT267" s="353"/>
      <c r="AU267" s="353"/>
      <c r="AV267" s="353"/>
      <c r="AW267" s="353"/>
      <c r="AX267" s="353"/>
      <c r="AY267" s="353"/>
      <c r="AZ267" s="353"/>
      <c r="BA267" s="353"/>
      <c r="BB267" s="353"/>
      <c r="BC267" s="353"/>
      <c r="BD267" s="353"/>
      <c r="BE267" s="353"/>
      <c r="BF267" s="353"/>
      <c r="BG267" s="353"/>
      <c r="BH267" s="353"/>
      <c r="BI267" s="353"/>
      <c r="BJ267" s="353"/>
      <c r="BK267" s="353"/>
      <c r="BL267" s="353"/>
      <c r="BM267" s="353"/>
      <c r="BN267" s="353"/>
      <c r="BO267" s="353"/>
      <c r="BP267" s="353"/>
      <c r="BQ267" s="353"/>
      <c r="BR267" s="353"/>
      <c r="BS267" s="353"/>
      <c r="BT267" s="353"/>
    </row>
    <row r="268" spans="1:72">
      <c r="A268" s="353"/>
      <c r="B268" s="353"/>
      <c r="C268" s="353"/>
      <c r="D268" s="353"/>
      <c r="E268" s="353"/>
      <c r="F268" s="353"/>
      <c r="G268" s="353"/>
      <c r="H268" s="353"/>
      <c r="I268" s="353"/>
      <c r="J268" s="560"/>
      <c r="K268" s="353"/>
      <c r="L268" s="353"/>
      <c r="M268" s="353"/>
      <c r="N268" s="353"/>
      <c r="O268" s="353"/>
      <c r="P268" s="353"/>
      <c r="Q268" s="353"/>
      <c r="R268" s="353"/>
      <c r="S268" s="353"/>
      <c r="T268" s="353"/>
      <c r="U268" s="353"/>
      <c r="V268" s="353"/>
      <c r="W268" s="353"/>
      <c r="X268" s="353"/>
      <c r="Y268" s="353"/>
      <c r="Z268" s="353"/>
      <c r="AA268" s="353"/>
      <c r="AB268" s="353"/>
      <c r="AC268" s="353"/>
      <c r="AD268" s="353"/>
      <c r="AE268" s="353"/>
      <c r="AF268" s="353"/>
      <c r="AG268" s="353"/>
      <c r="AH268" s="353"/>
      <c r="AI268" s="353"/>
      <c r="AJ268" s="353"/>
      <c r="AK268" s="353"/>
      <c r="AL268" s="353"/>
      <c r="AM268" s="353"/>
      <c r="AN268" s="353"/>
      <c r="AO268" s="353"/>
      <c r="AP268" s="353"/>
      <c r="AQ268" s="353"/>
      <c r="AR268" s="353"/>
      <c r="AS268" s="353"/>
      <c r="AT268" s="353"/>
      <c r="AU268" s="353"/>
      <c r="AV268" s="353"/>
      <c r="AW268" s="353"/>
      <c r="AX268" s="353"/>
      <c r="AY268" s="353"/>
      <c r="AZ268" s="353"/>
      <c r="BA268" s="353"/>
      <c r="BB268" s="353"/>
      <c r="BC268" s="353"/>
      <c r="BD268" s="353"/>
      <c r="BE268" s="353"/>
      <c r="BF268" s="353"/>
      <c r="BG268" s="353"/>
      <c r="BH268" s="353"/>
      <c r="BI268" s="353"/>
      <c r="BJ268" s="353"/>
      <c r="BK268" s="353"/>
      <c r="BL268" s="353"/>
      <c r="BM268" s="353"/>
      <c r="BN268" s="353"/>
      <c r="BO268" s="353"/>
      <c r="BP268" s="353"/>
      <c r="BQ268" s="353"/>
      <c r="BR268" s="353"/>
      <c r="BS268" s="353"/>
      <c r="BT268" s="353"/>
    </row>
    <row r="269" spans="1:72">
      <c r="A269" s="353"/>
      <c r="B269" s="353"/>
      <c r="C269" s="353"/>
      <c r="D269" s="353"/>
      <c r="E269" s="353"/>
      <c r="F269" s="353"/>
      <c r="G269" s="353"/>
      <c r="H269" s="353"/>
      <c r="I269" s="353"/>
      <c r="J269" s="560"/>
      <c r="K269" s="353"/>
      <c r="L269" s="353"/>
      <c r="M269" s="353"/>
      <c r="N269" s="353"/>
      <c r="O269" s="353"/>
      <c r="P269" s="353"/>
      <c r="Q269" s="353"/>
      <c r="R269" s="353"/>
      <c r="S269" s="353"/>
      <c r="T269" s="353"/>
      <c r="U269" s="353"/>
      <c r="V269" s="353"/>
      <c r="W269" s="353"/>
      <c r="X269" s="353"/>
      <c r="Y269" s="353"/>
      <c r="Z269" s="353"/>
      <c r="AA269" s="353"/>
      <c r="AB269" s="353"/>
      <c r="AC269" s="353"/>
      <c r="AD269" s="353"/>
      <c r="AE269" s="353"/>
      <c r="AF269" s="353"/>
      <c r="AG269" s="353"/>
      <c r="AH269" s="353"/>
      <c r="AI269" s="353"/>
      <c r="AJ269" s="353"/>
      <c r="AK269" s="353"/>
      <c r="AL269" s="353"/>
      <c r="AM269" s="353"/>
      <c r="AN269" s="353"/>
      <c r="AO269" s="353"/>
      <c r="AP269" s="353"/>
      <c r="AQ269" s="353"/>
      <c r="AR269" s="353"/>
      <c r="AS269" s="353"/>
      <c r="AT269" s="353"/>
      <c r="AU269" s="353"/>
      <c r="AV269" s="353"/>
      <c r="AW269" s="353"/>
      <c r="AX269" s="353"/>
      <c r="AY269" s="353"/>
      <c r="AZ269" s="353"/>
      <c r="BA269" s="353"/>
      <c r="BB269" s="353"/>
      <c r="BC269" s="353"/>
      <c r="BD269" s="353"/>
      <c r="BE269" s="353"/>
      <c r="BF269" s="353"/>
      <c r="BG269" s="353"/>
      <c r="BH269" s="353"/>
      <c r="BI269" s="353"/>
      <c r="BJ269" s="353"/>
      <c r="BK269" s="353"/>
      <c r="BL269" s="353"/>
      <c r="BM269" s="353"/>
      <c r="BN269" s="353"/>
      <c r="BO269" s="353"/>
      <c r="BP269" s="353"/>
      <c r="BQ269" s="353"/>
      <c r="BR269" s="353"/>
      <c r="BS269" s="353"/>
      <c r="BT269" s="353"/>
    </row>
    <row r="270" spans="1:72">
      <c r="A270" s="353"/>
      <c r="B270" s="353"/>
      <c r="C270" s="353"/>
      <c r="D270" s="353"/>
      <c r="E270" s="353"/>
      <c r="F270" s="353"/>
      <c r="G270" s="353"/>
      <c r="H270" s="353"/>
      <c r="I270" s="353"/>
      <c r="J270" s="560"/>
      <c r="K270" s="353"/>
      <c r="L270" s="353"/>
      <c r="M270" s="353"/>
      <c r="N270" s="353"/>
      <c r="O270" s="353"/>
      <c r="P270" s="353"/>
      <c r="Q270" s="353"/>
      <c r="R270" s="353"/>
      <c r="S270" s="353"/>
      <c r="T270" s="353"/>
      <c r="U270" s="353"/>
      <c r="V270" s="353"/>
      <c r="W270" s="353"/>
      <c r="X270" s="353"/>
      <c r="Y270" s="353"/>
      <c r="Z270" s="353"/>
      <c r="AA270" s="353"/>
      <c r="AB270" s="353"/>
      <c r="AC270" s="353"/>
      <c r="AD270" s="353"/>
      <c r="AE270" s="353"/>
      <c r="AF270" s="353"/>
      <c r="AG270" s="353"/>
      <c r="AH270" s="353"/>
      <c r="AI270" s="353"/>
      <c r="AJ270" s="353"/>
      <c r="AK270" s="353"/>
      <c r="AL270" s="353"/>
      <c r="AM270" s="353"/>
      <c r="AN270" s="353"/>
      <c r="AO270" s="353"/>
      <c r="AP270" s="353"/>
      <c r="AQ270" s="353"/>
      <c r="AR270" s="353"/>
      <c r="AS270" s="353"/>
      <c r="AT270" s="353"/>
      <c r="AU270" s="353"/>
      <c r="AV270" s="353"/>
      <c r="AW270" s="353"/>
      <c r="AX270" s="353"/>
      <c r="AY270" s="353"/>
      <c r="AZ270" s="353"/>
      <c r="BA270" s="353"/>
      <c r="BB270" s="353"/>
      <c r="BC270" s="353"/>
      <c r="BD270" s="353"/>
      <c r="BE270" s="353"/>
      <c r="BF270" s="353"/>
      <c r="BG270" s="353"/>
      <c r="BH270" s="353"/>
      <c r="BI270" s="353"/>
      <c r="BJ270" s="353"/>
      <c r="BK270" s="353"/>
      <c r="BL270" s="353"/>
      <c r="BM270" s="353"/>
      <c r="BN270" s="353"/>
      <c r="BO270" s="353"/>
      <c r="BP270" s="353"/>
      <c r="BQ270" s="353"/>
      <c r="BR270" s="353"/>
      <c r="BS270" s="353"/>
      <c r="BT270" s="353"/>
    </row>
    <row r="271" spans="1:72">
      <c r="A271" s="353"/>
      <c r="B271" s="353"/>
      <c r="C271" s="353"/>
      <c r="D271" s="353"/>
      <c r="E271" s="353"/>
      <c r="F271" s="353"/>
      <c r="G271" s="353"/>
      <c r="H271" s="353"/>
      <c r="I271" s="353"/>
      <c r="J271" s="560"/>
      <c r="K271" s="353"/>
      <c r="L271" s="353"/>
      <c r="M271" s="353"/>
      <c r="N271" s="353"/>
      <c r="O271" s="353"/>
      <c r="P271" s="353"/>
      <c r="Q271" s="353"/>
      <c r="R271" s="353"/>
      <c r="S271" s="353"/>
      <c r="T271" s="353"/>
      <c r="U271" s="353"/>
      <c r="V271" s="353"/>
      <c r="W271" s="353"/>
      <c r="X271" s="353"/>
      <c r="Y271" s="353"/>
      <c r="Z271" s="353"/>
      <c r="AA271" s="353"/>
      <c r="AB271" s="353"/>
      <c r="AC271" s="353"/>
      <c r="AD271" s="353"/>
      <c r="AE271" s="353"/>
      <c r="AF271" s="353"/>
      <c r="AG271" s="353"/>
      <c r="AH271" s="353"/>
      <c r="AI271" s="353"/>
      <c r="AJ271" s="353"/>
      <c r="AK271" s="353"/>
      <c r="AL271" s="353"/>
      <c r="AM271" s="353"/>
      <c r="AN271" s="353"/>
      <c r="AO271" s="353"/>
      <c r="AP271" s="353"/>
      <c r="AQ271" s="353"/>
      <c r="AR271" s="353"/>
      <c r="AS271" s="353"/>
      <c r="AT271" s="353"/>
      <c r="AU271" s="353"/>
      <c r="AV271" s="353"/>
      <c r="AW271" s="353"/>
      <c r="AX271" s="353"/>
      <c r="AY271" s="353"/>
      <c r="AZ271" s="353"/>
      <c r="BA271" s="353"/>
      <c r="BB271" s="353"/>
      <c r="BC271" s="353"/>
      <c r="BD271" s="353"/>
      <c r="BE271" s="353"/>
      <c r="BF271" s="353"/>
      <c r="BG271" s="353"/>
      <c r="BH271" s="353"/>
      <c r="BI271" s="353"/>
      <c r="BJ271" s="353"/>
      <c r="BK271" s="353"/>
      <c r="BL271" s="353"/>
      <c r="BM271" s="353"/>
      <c r="BN271" s="353"/>
      <c r="BO271" s="353"/>
      <c r="BP271" s="353"/>
      <c r="BQ271" s="353"/>
      <c r="BR271" s="353"/>
      <c r="BS271" s="353"/>
      <c r="BT271" s="353"/>
    </row>
    <row r="272" spans="1:72">
      <c r="A272" s="353"/>
      <c r="B272" s="353"/>
      <c r="C272" s="353"/>
      <c r="D272" s="353"/>
      <c r="E272" s="353"/>
      <c r="F272" s="353"/>
      <c r="G272" s="353"/>
      <c r="H272" s="353"/>
      <c r="I272" s="353"/>
      <c r="J272" s="560"/>
      <c r="K272" s="353"/>
      <c r="L272" s="353"/>
      <c r="M272" s="353"/>
      <c r="N272" s="353"/>
      <c r="O272" s="353"/>
      <c r="P272" s="353"/>
      <c r="Q272" s="353"/>
      <c r="R272" s="353"/>
      <c r="S272" s="353"/>
      <c r="T272" s="353"/>
      <c r="U272" s="353"/>
      <c r="V272" s="353"/>
      <c r="W272" s="353"/>
      <c r="X272" s="353"/>
      <c r="Y272" s="353"/>
      <c r="Z272" s="353"/>
      <c r="AA272" s="353"/>
      <c r="AB272" s="353"/>
      <c r="AC272" s="353"/>
      <c r="AD272" s="353"/>
      <c r="AE272" s="353"/>
      <c r="AF272" s="353"/>
      <c r="AG272" s="353"/>
      <c r="AH272" s="353"/>
      <c r="AI272" s="353"/>
      <c r="AJ272" s="353"/>
      <c r="AK272" s="353"/>
      <c r="AL272" s="353"/>
      <c r="AM272" s="353"/>
      <c r="AN272" s="353"/>
      <c r="AO272" s="353"/>
      <c r="AP272" s="353"/>
      <c r="AQ272" s="353"/>
      <c r="AR272" s="353"/>
      <c r="AS272" s="353"/>
      <c r="AT272" s="353"/>
      <c r="AU272" s="353"/>
      <c r="AV272" s="353"/>
      <c r="AW272" s="353"/>
      <c r="AX272" s="353"/>
      <c r="AY272" s="353"/>
      <c r="AZ272" s="353"/>
      <c r="BA272" s="353"/>
      <c r="BB272" s="353"/>
      <c r="BC272" s="353"/>
      <c r="BD272" s="353"/>
      <c r="BE272" s="353"/>
      <c r="BF272" s="353"/>
      <c r="BG272" s="353"/>
      <c r="BH272" s="353"/>
      <c r="BI272" s="353"/>
      <c r="BJ272" s="353"/>
      <c r="BK272" s="353"/>
      <c r="BL272" s="353"/>
      <c r="BM272" s="353"/>
      <c r="BN272" s="353"/>
      <c r="BO272" s="353"/>
      <c r="BP272" s="353"/>
      <c r="BQ272" s="353"/>
      <c r="BR272" s="353"/>
      <c r="BS272" s="353"/>
      <c r="BT272" s="353"/>
    </row>
    <row r="273" spans="1:72">
      <c r="A273" s="353"/>
      <c r="B273" s="353"/>
      <c r="C273" s="353"/>
      <c r="D273" s="353"/>
      <c r="E273" s="353"/>
      <c r="F273" s="353"/>
      <c r="G273" s="353"/>
      <c r="H273" s="353"/>
      <c r="I273" s="353"/>
      <c r="J273" s="560"/>
      <c r="K273" s="353"/>
      <c r="L273" s="353"/>
      <c r="M273" s="353"/>
      <c r="N273" s="353"/>
      <c r="O273" s="353"/>
      <c r="P273" s="353"/>
      <c r="Q273" s="353"/>
      <c r="R273" s="353"/>
      <c r="S273" s="353"/>
      <c r="T273" s="353"/>
      <c r="U273" s="353"/>
      <c r="V273" s="353"/>
      <c r="W273" s="353"/>
      <c r="X273" s="353"/>
      <c r="Y273" s="353"/>
      <c r="Z273" s="353"/>
      <c r="AA273" s="353"/>
      <c r="AB273" s="353"/>
      <c r="AC273" s="353"/>
      <c r="AD273" s="353"/>
      <c r="AE273" s="353"/>
      <c r="AF273" s="353"/>
      <c r="AG273" s="353"/>
      <c r="AH273" s="353"/>
      <c r="AI273" s="353"/>
      <c r="AJ273" s="353"/>
      <c r="AK273" s="353"/>
      <c r="AL273" s="353"/>
      <c r="AM273" s="353"/>
      <c r="AN273" s="353"/>
      <c r="AO273" s="353"/>
      <c r="AP273" s="353"/>
      <c r="AQ273" s="353"/>
      <c r="AR273" s="353"/>
      <c r="AS273" s="353"/>
      <c r="AT273" s="353"/>
      <c r="AU273" s="353"/>
      <c r="AV273" s="353"/>
      <c r="AW273" s="353"/>
      <c r="AX273" s="353"/>
      <c r="AY273" s="353"/>
      <c r="AZ273" s="353"/>
      <c r="BA273" s="353"/>
      <c r="BB273" s="353"/>
      <c r="BC273" s="353"/>
      <c r="BD273" s="353"/>
      <c r="BE273" s="353"/>
      <c r="BF273" s="353"/>
      <c r="BG273" s="353"/>
      <c r="BH273" s="353"/>
      <c r="BI273" s="353"/>
      <c r="BJ273" s="353"/>
      <c r="BK273" s="353"/>
      <c r="BL273" s="353"/>
      <c r="BM273" s="353"/>
      <c r="BN273" s="353"/>
      <c r="BO273" s="353"/>
      <c r="BP273" s="353"/>
      <c r="BQ273" s="353"/>
      <c r="BR273" s="353"/>
      <c r="BS273" s="353"/>
      <c r="BT273" s="353"/>
    </row>
    <row r="274" spans="1:72">
      <c r="A274" s="353"/>
      <c r="B274" s="353"/>
      <c r="C274" s="353"/>
      <c r="D274" s="353"/>
      <c r="E274" s="353"/>
      <c r="F274" s="353"/>
      <c r="G274" s="353"/>
      <c r="H274" s="353"/>
      <c r="I274" s="353"/>
      <c r="J274" s="560"/>
      <c r="K274" s="353"/>
      <c r="L274" s="353"/>
      <c r="M274" s="353"/>
      <c r="N274" s="353"/>
      <c r="O274" s="353"/>
      <c r="P274" s="353"/>
      <c r="Q274" s="353"/>
      <c r="R274" s="353"/>
      <c r="S274" s="353"/>
      <c r="T274" s="353"/>
      <c r="U274" s="353"/>
      <c r="V274" s="353"/>
      <c r="W274" s="353"/>
      <c r="X274" s="353"/>
      <c r="Y274" s="353"/>
      <c r="Z274" s="353"/>
      <c r="AA274" s="353"/>
      <c r="AB274" s="353"/>
      <c r="AC274" s="353"/>
      <c r="AD274" s="353"/>
      <c r="AE274" s="353"/>
      <c r="AF274" s="353"/>
      <c r="AG274" s="353"/>
      <c r="AH274" s="353"/>
      <c r="AI274" s="353"/>
      <c r="AJ274" s="353"/>
      <c r="AK274" s="353"/>
      <c r="AL274" s="353"/>
      <c r="AM274" s="353"/>
      <c r="AN274" s="353"/>
      <c r="AO274" s="353"/>
      <c r="AP274" s="353"/>
      <c r="AQ274" s="353"/>
      <c r="AR274" s="353"/>
      <c r="AS274" s="353"/>
      <c r="AT274" s="353"/>
      <c r="AU274" s="353"/>
      <c r="AV274" s="353"/>
      <c r="AW274" s="353"/>
      <c r="AX274" s="353"/>
      <c r="AY274" s="353"/>
      <c r="AZ274" s="353"/>
      <c r="BA274" s="353"/>
      <c r="BB274" s="353"/>
      <c r="BC274" s="353"/>
      <c r="BD274" s="353"/>
      <c r="BE274" s="353"/>
      <c r="BF274" s="353"/>
      <c r="BG274" s="353"/>
      <c r="BH274" s="353"/>
      <c r="BI274" s="353"/>
      <c r="BJ274" s="353"/>
      <c r="BK274" s="353"/>
      <c r="BL274" s="353"/>
      <c r="BM274" s="353"/>
      <c r="BN274" s="353"/>
      <c r="BO274" s="353"/>
      <c r="BP274" s="353"/>
      <c r="BQ274" s="353"/>
      <c r="BR274" s="353"/>
      <c r="BS274" s="353"/>
      <c r="BT274" s="353"/>
    </row>
    <row r="275" spans="1:72">
      <c r="A275" s="353"/>
      <c r="B275" s="353"/>
      <c r="C275" s="353"/>
      <c r="D275" s="353"/>
      <c r="E275" s="353"/>
      <c r="F275" s="353"/>
      <c r="G275" s="353"/>
      <c r="H275" s="353"/>
      <c r="I275" s="353"/>
      <c r="J275" s="560"/>
      <c r="K275" s="353"/>
      <c r="L275" s="353"/>
      <c r="M275" s="353"/>
      <c r="N275" s="353"/>
      <c r="O275" s="353"/>
      <c r="P275" s="353"/>
      <c r="Q275" s="353"/>
      <c r="R275" s="353"/>
      <c r="S275" s="353"/>
      <c r="T275" s="353"/>
      <c r="U275" s="353"/>
      <c r="V275" s="353"/>
      <c r="W275" s="353"/>
      <c r="X275" s="353"/>
      <c r="Y275" s="353"/>
      <c r="Z275" s="353"/>
      <c r="AA275" s="353"/>
      <c r="AB275" s="353"/>
      <c r="AC275" s="353"/>
      <c r="AD275" s="353"/>
      <c r="AE275" s="353"/>
      <c r="AF275" s="353"/>
      <c r="AG275" s="353"/>
      <c r="AH275" s="353"/>
      <c r="AI275" s="353"/>
      <c r="AJ275" s="353"/>
      <c r="AK275" s="353"/>
      <c r="AL275" s="353"/>
      <c r="AM275" s="353"/>
      <c r="AN275" s="353"/>
      <c r="AO275" s="353"/>
      <c r="AP275" s="353"/>
      <c r="AQ275" s="353"/>
      <c r="AR275" s="353"/>
      <c r="AS275" s="353"/>
      <c r="AT275" s="353"/>
      <c r="AU275" s="353"/>
      <c r="AV275" s="353"/>
      <c r="AW275" s="353"/>
      <c r="AX275" s="353"/>
      <c r="AY275" s="353"/>
      <c r="AZ275" s="353"/>
      <c r="BA275" s="353"/>
      <c r="BB275" s="353"/>
      <c r="BC275" s="353"/>
      <c r="BD275" s="353"/>
      <c r="BE275" s="353"/>
      <c r="BF275" s="353"/>
      <c r="BG275" s="353"/>
      <c r="BH275" s="353"/>
      <c r="BI275" s="353"/>
      <c r="BJ275" s="353"/>
      <c r="BK275" s="353"/>
      <c r="BL275" s="353"/>
      <c r="BM275" s="353"/>
      <c r="BN275" s="353"/>
      <c r="BO275" s="353"/>
      <c r="BP275" s="353"/>
      <c r="BQ275" s="353"/>
      <c r="BR275" s="353"/>
      <c r="BS275" s="353"/>
      <c r="BT275" s="353"/>
    </row>
    <row r="276" spans="1:72">
      <c r="A276" s="353"/>
      <c r="B276" s="353"/>
      <c r="C276" s="353"/>
      <c r="D276" s="353"/>
      <c r="E276" s="353"/>
      <c r="F276" s="353"/>
      <c r="G276" s="353"/>
      <c r="H276" s="353"/>
      <c r="I276" s="353"/>
      <c r="J276" s="560"/>
      <c r="K276" s="353"/>
      <c r="L276" s="353"/>
      <c r="M276" s="353"/>
      <c r="N276" s="353"/>
      <c r="O276" s="353"/>
      <c r="P276" s="353"/>
      <c r="Q276" s="353"/>
      <c r="R276" s="353"/>
      <c r="S276" s="353"/>
      <c r="T276" s="353"/>
      <c r="U276" s="353"/>
      <c r="V276" s="353"/>
      <c r="W276" s="353"/>
      <c r="X276" s="353"/>
      <c r="Y276" s="353"/>
      <c r="Z276" s="353"/>
      <c r="AA276" s="353"/>
      <c r="AB276" s="353"/>
      <c r="AC276" s="353"/>
      <c r="AD276" s="353"/>
      <c r="AE276" s="353"/>
      <c r="AF276" s="353"/>
      <c r="AG276" s="353"/>
      <c r="AH276" s="353"/>
      <c r="AI276" s="353"/>
      <c r="AJ276" s="353"/>
      <c r="AK276" s="353"/>
      <c r="AL276" s="353"/>
      <c r="AM276" s="353"/>
      <c r="AN276" s="353"/>
      <c r="AO276" s="353"/>
      <c r="AP276" s="353"/>
      <c r="AQ276" s="353"/>
      <c r="AR276" s="353"/>
      <c r="AS276" s="353"/>
      <c r="AT276" s="353"/>
      <c r="AU276" s="353"/>
      <c r="AV276" s="353"/>
      <c r="AW276" s="353"/>
      <c r="AX276" s="353"/>
      <c r="AY276" s="353"/>
      <c r="AZ276" s="353"/>
      <c r="BA276" s="353"/>
      <c r="BB276" s="353"/>
      <c r="BC276" s="353"/>
      <c r="BD276" s="353"/>
      <c r="BE276" s="353"/>
      <c r="BF276" s="353"/>
      <c r="BG276" s="353"/>
      <c r="BH276" s="353"/>
      <c r="BI276" s="353"/>
      <c r="BJ276" s="353"/>
      <c r="BK276" s="353"/>
      <c r="BL276" s="353"/>
      <c r="BM276" s="353"/>
      <c r="BN276" s="353"/>
      <c r="BO276" s="353"/>
      <c r="BP276" s="353"/>
      <c r="BQ276" s="353"/>
      <c r="BR276" s="353"/>
      <c r="BS276" s="353"/>
      <c r="BT276" s="353"/>
    </row>
    <row r="277" spans="1:72">
      <c r="A277" s="353"/>
      <c r="B277" s="353"/>
      <c r="C277" s="353"/>
      <c r="D277" s="353"/>
      <c r="E277" s="353"/>
      <c r="F277" s="353"/>
      <c r="G277" s="353"/>
      <c r="H277" s="353"/>
      <c r="I277" s="353"/>
      <c r="J277" s="560"/>
      <c r="K277" s="353"/>
      <c r="L277" s="353"/>
      <c r="M277" s="353"/>
      <c r="N277" s="353"/>
      <c r="O277" s="353"/>
      <c r="P277" s="353"/>
      <c r="Q277" s="353"/>
      <c r="R277" s="353"/>
      <c r="S277" s="353"/>
      <c r="T277" s="353"/>
      <c r="U277" s="353"/>
      <c r="V277" s="353"/>
      <c r="W277" s="353"/>
      <c r="X277" s="353"/>
      <c r="Y277" s="353"/>
      <c r="Z277" s="353"/>
      <c r="AA277" s="353"/>
      <c r="AB277" s="353"/>
      <c r="AC277" s="353"/>
      <c r="AD277" s="353"/>
      <c r="AE277" s="353"/>
      <c r="AF277" s="353"/>
      <c r="AG277" s="353"/>
      <c r="AH277" s="353"/>
      <c r="AI277" s="353"/>
      <c r="AJ277" s="353"/>
      <c r="AK277" s="353"/>
      <c r="AL277" s="353"/>
      <c r="AM277" s="353"/>
      <c r="AN277" s="353"/>
      <c r="AO277" s="353"/>
      <c r="AP277" s="353"/>
      <c r="AQ277" s="353"/>
      <c r="AR277" s="353"/>
      <c r="AS277" s="353"/>
      <c r="AT277" s="353"/>
      <c r="AU277" s="353"/>
      <c r="AV277" s="353"/>
      <c r="AW277" s="353"/>
      <c r="AX277" s="353"/>
      <c r="AY277" s="353"/>
      <c r="AZ277" s="353"/>
      <c r="BA277" s="353"/>
      <c r="BB277" s="353"/>
      <c r="BC277" s="353"/>
      <c r="BD277" s="353"/>
      <c r="BE277" s="353"/>
      <c r="BF277" s="353"/>
      <c r="BG277" s="353"/>
      <c r="BH277" s="353"/>
      <c r="BI277" s="353"/>
      <c r="BJ277" s="353"/>
      <c r="BK277" s="353"/>
      <c r="BL277" s="353"/>
      <c r="BM277" s="353"/>
      <c r="BN277" s="353"/>
      <c r="BO277" s="353"/>
      <c r="BP277" s="353"/>
      <c r="BQ277" s="353"/>
      <c r="BR277" s="353"/>
      <c r="BS277" s="353"/>
      <c r="BT277" s="353"/>
    </row>
    <row r="278" spans="1:72">
      <c r="A278" s="353"/>
      <c r="B278" s="353"/>
      <c r="C278" s="353"/>
      <c r="D278" s="353"/>
      <c r="E278" s="353"/>
      <c r="F278" s="353"/>
      <c r="G278" s="353"/>
      <c r="H278" s="353"/>
      <c r="I278" s="353"/>
      <c r="J278" s="560"/>
      <c r="K278" s="353"/>
      <c r="L278" s="353"/>
      <c r="M278" s="353"/>
      <c r="N278" s="353"/>
      <c r="O278" s="353"/>
      <c r="P278" s="353"/>
      <c r="Q278" s="353"/>
      <c r="R278" s="353"/>
      <c r="S278" s="353"/>
      <c r="T278" s="353"/>
      <c r="U278" s="353"/>
      <c r="V278" s="353"/>
      <c r="W278" s="353"/>
      <c r="X278" s="353"/>
      <c r="Y278" s="353"/>
      <c r="Z278" s="353"/>
      <c r="AA278" s="353"/>
      <c r="AB278" s="353"/>
      <c r="AC278" s="353"/>
      <c r="AD278" s="353"/>
      <c r="AE278" s="353"/>
      <c r="AF278" s="353"/>
      <c r="AG278" s="353"/>
      <c r="AH278" s="353"/>
      <c r="AI278" s="353"/>
      <c r="AJ278" s="353"/>
      <c r="AK278" s="353"/>
      <c r="AL278" s="353"/>
      <c r="AM278" s="353"/>
      <c r="AN278" s="353"/>
      <c r="AO278" s="353"/>
      <c r="AP278" s="353"/>
      <c r="AQ278" s="353"/>
      <c r="AR278" s="353"/>
      <c r="AS278" s="353"/>
      <c r="AT278" s="353"/>
      <c r="AU278" s="353"/>
      <c r="AV278" s="353"/>
      <c r="AW278" s="353"/>
      <c r="AX278" s="353"/>
      <c r="AY278" s="353"/>
      <c r="AZ278" s="353"/>
      <c r="BA278" s="353"/>
      <c r="BB278" s="353"/>
      <c r="BC278" s="353"/>
      <c r="BD278" s="353"/>
      <c r="BE278" s="353"/>
      <c r="BF278" s="353"/>
      <c r="BG278" s="353"/>
      <c r="BH278" s="353"/>
      <c r="BI278" s="353"/>
      <c r="BJ278" s="353"/>
      <c r="BK278" s="353"/>
      <c r="BL278" s="353"/>
      <c r="BM278" s="353"/>
      <c r="BN278" s="353"/>
      <c r="BO278" s="353"/>
      <c r="BP278" s="353"/>
      <c r="BQ278" s="353"/>
      <c r="BR278" s="353"/>
      <c r="BS278" s="353"/>
      <c r="BT278" s="353"/>
    </row>
    <row r="279" spans="1:72">
      <c r="A279" s="353"/>
      <c r="B279" s="353"/>
      <c r="C279" s="353"/>
      <c r="D279" s="353"/>
      <c r="E279" s="353"/>
      <c r="F279" s="353"/>
      <c r="G279" s="353"/>
      <c r="H279" s="353"/>
      <c r="I279" s="353"/>
      <c r="J279" s="560"/>
      <c r="K279" s="353"/>
      <c r="L279" s="353"/>
      <c r="M279" s="353"/>
      <c r="N279" s="353"/>
      <c r="O279" s="353"/>
      <c r="P279" s="353"/>
      <c r="Q279" s="353"/>
      <c r="R279" s="353"/>
      <c r="S279" s="353"/>
      <c r="T279" s="353"/>
      <c r="U279" s="353"/>
      <c r="V279" s="353"/>
      <c r="W279" s="353"/>
      <c r="X279" s="353"/>
      <c r="Y279" s="353"/>
      <c r="Z279" s="353"/>
      <c r="AA279" s="353"/>
      <c r="AB279" s="353"/>
      <c r="AC279" s="353"/>
      <c r="AD279" s="353"/>
      <c r="AE279" s="353"/>
      <c r="AF279" s="353"/>
      <c r="AG279" s="353"/>
      <c r="AH279" s="353"/>
      <c r="AI279" s="353"/>
      <c r="AJ279" s="353"/>
      <c r="AK279" s="353"/>
      <c r="AL279" s="353"/>
      <c r="AM279" s="353"/>
      <c r="AN279" s="353"/>
      <c r="AO279" s="353"/>
      <c r="AP279" s="353"/>
      <c r="AQ279" s="353"/>
      <c r="AR279" s="353"/>
      <c r="AS279" s="353"/>
      <c r="AT279" s="353"/>
      <c r="AU279" s="353"/>
      <c r="AV279" s="353"/>
      <c r="AW279" s="353"/>
      <c r="AX279" s="353"/>
      <c r="AY279" s="353"/>
      <c r="AZ279" s="353"/>
      <c r="BA279" s="353"/>
      <c r="BB279" s="353"/>
      <c r="BC279" s="353"/>
      <c r="BD279" s="353"/>
      <c r="BE279" s="353"/>
      <c r="BF279" s="353"/>
      <c r="BG279" s="353"/>
      <c r="BH279" s="353"/>
      <c r="BI279" s="353"/>
      <c r="BJ279" s="353"/>
      <c r="BK279" s="353"/>
      <c r="BL279" s="353"/>
      <c r="BM279" s="353"/>
      <c r="BN279" s="353"/>
      <c r="BO279" s="353"/>
      <c r="BP279" s="353"/>
      <c r="BQ279" s="353"/>
      <c r="BR279" s="353"/>
      <c r="BS279" s="353"/>
      <c r="BT279" s="353"/>
    </row>
    <row r="280" spans="1:72">
      <c r="A280" s="353"/>
      <c r="B280" s="353"/>
      <c r="C280" s="353"/>
      <c r="D280" s="353"/>
      <c r="E280" s="353"/>
      <c r="F280" s="353"/>
      <c r="G280" s="353"/>
      <c r="H280" s="353"/>
      <c r="I280" s="353"/>
      <c r="J280" s="560"/>
      <c r="K280" s="353"/>
      <c r="L280" s="353"/>
      <c r="M280" s="353"/>
      <c r="N280" s="353"/>
      <c r="O280" s="353"/>
      <c r="P280" s="353"/>
      <c r="Q280" s="353"/>
      <c r="R280" s="353"/>
      <c r="S280" s="353"/>
      <c r="T280" s="353"/>
      <c r="U280" s="353"/>
      <c r="V280" s="353"/>
      <c r="W280" s="353"/>
      <c r="X280" s="353"/>
      <c r="Y280" s="353"/>
      <c r="Z280" s="353"/>
      <c r="AA280" s="353"/>
      <c r="AB280" s="353"/>
      <c r="AC280" s="353"/>
      <c r="AD280" s="353"/>
      <c r="AE280" s="353"/>
      <c r="AF280" s="353"/>
      <c r="AG280" s="353"/>
      <c r="AH280" s="353"/>
      <c r="AI280" s="353"/>
      <c r="AJ280" s="353"/>
      <c r="AK280" s="353"/>
      <c r="AL280" s="353"/>
      <c r="AM280" s="353"/>
      <c r="AN280" s="353"/>
      <c r="AO280" s="353"/>
      <c r="AP280" s="353"/>
      <c r="AQ280" s="353"/>
      <c r="AR280" s="353"/>
      <c r="AS280" s="353"/>
      <c r="AT280" s="353"/>
      <c r="AU280" s="353"/>
      <c r="AV280" s="353"/>
      <c r="AW280" s="353"/>
      <c r="AX280" s="353"/>
      <c r="AY280" s="353"/>
      <c r="AZ280" s="353"/>
      <c r="BA280" s="353"/>
      <c r="BB280" s="353"/>
      <c r="BC280" s="353"/>
      <c r="BD280" s="353"/>
      <c r="BE280" s="353"/>
      <c r="BF280" s="353"/>
      <c r="BG280" s="353"/>
      <c r="BH280" s="353"/>
      <c r="BI280" s="353"/>
      <c r="BJ280" s="353"/>
      <c r="BK280" s="353"/>
      <c r="BL280" s="353"/>
      <c r="BM280" s="353"/>
      <c r="BN280" s="353"/>
      <c r="BO280" s="353"/>
      <c r="BP280" s="353"/>
      <c r="BQ280" s="353"/>
      <c r="BR280" s="353"/>
      <c r="BS280" s="353"/>
      <c r="BT280" s="353"/>
    </row>
    <row r="281" spans="1:72">
      <c r="A281" s="353"/>
      <c r="B281" s="353"/>
      <c r="C281" s="353"/>
      <c r="D281" s="353"/>
      <c r="E281" s="353"/>
      <c r="F281" s="353"/>
      <c r="G281" s="353"/>
      <c r="H281" s="353"/>
      <c r="I281" s="353"/>
      <c r="J281" s="560"/>
      <c r="K281" s="353"/>
      <c r="L281" s="353"/>
      <c r="M281" s="353"/>
      <c r="N281" s="353"/>
      <c r="O281" s="353"/>
      <c r="P281" s="353"/>
      <c r="Q281" s="353"/>
      <c r="R281" s="353"/>
      <c r="S281" s="353"/>
      <c r="T281" s="353"/>
      <c r="U281" s="353"/>
      <c r="V281" s="353"/>
      <c r="W281" s="353"/>
      <c r="X281" s="353"/>
      <c r="Y281" s="353"/>
      <c r="Z281" s="353"/>
      <c r="AA281" s="353"/>
      <c r="AB281" s="353"/>
      <c r="AC281" s="353"/>
      <c r="AD281" s="353"/>
      <c r="AE281" s="353"/>
      <c r="AF281" s="353"/>
      <c r="AG281" s="353"/>
      <c r="AH281" s="353"/>
      <c r="AI281" s="353"/>
      <c r="AJ281" s="353"/>
      <c r="AK281" s="353"/>
      <c r="AL281" s="353"/>
      <c r="AM281" s="353"/>
      <c r="AN281" s="353"/>
      <c r="AO281" s="353"/>
      <c r="AP281" s="353"/>
      <c r="AQ281" s="353"/>
      <c r="AR281" s="353"/>
      <c r="AS281" s="353"/>
      <c r="AT281" s="353"/>
      <c r="AU281" s="353"/>
      <c r="AV281" s="353"/>
      <c r="AW281" s="353"/>
      <c r="AX281" s="353"/>
      <c r="AY281" s="353"/>
      <c r="AZ281" s="353"/>
      <c r="BA281" s="353"/>
      <c r="BB281" s="353"/>
      <c r="BC281" s="353"/>
      <c r="BD281" s="353"/>
      <c r="BE281" s="353"/>
      <c r="BF281" s="353"/>
      <c r="BG281" s="353"/>
      <c r="BH281" s="353"/>
      <c r="BI281" s="353"/>
      <c r="BJ281" s="353"/>
      <c r="BK281" s="353"/>
      <c r="BL281" s="353"/>
      <c r="BM281" s="353"/>
      <c r="BN281" s="353"/>
      <c r="BO281" s="353"/>
      <c r="BP281" s="353"/>
      <c r="BQ281" s="353"/>
      <c r="BR281" s="353"/>
      <c r="BS281" s="353"/>
      <c r="BT281" s="353"/>
    </row>
    <row r="282" spans="1:72">
      <c r="A282" s="353"/>
      <c r="C282" s="353"/>
      <c r="D282" s="353"/>
      <c r="E282" s="353"/>
      <c r="F282" s="353"/>
      <c r="G282" s="353"/>
      <c r="H282" s="353"/>
      <c r="I282" s="353"/>
      <c r="J282" s="560"/>
      <c r="K282" s="353"/>
      <c r="L282" s="353"/>
      <c r="M282" s="353"/>
      <c r="N282" s="353"/>
      <c r="O282" s="353"/>
      <c r="P282" s="353"/>
      <c r="Q282" s="353"/>
      <c r="R282" s="353"/>
      <c r="S282" s="353"/>
      <c r="T282" s="353"/>
      <c r="U282" s="353"/>
      <c r="V282" s="353"/>
      <c r="W282" s="353"/>
      <c r="X282" s="353"/>
      <c r="Y282" s="353"/>
      <c r="Z282" s="353"/>
      <c r="AA282" s="353"/>
      <c r="AB282" s="353"/>
      <c r="AC282" s="353"/>
      <c r="AD282" s="353"/>
      <c r="AE282" s="353"/>
      <c r="AF282" s="353"/>
      <c r="AG282" s="353"/>
      <c r="AH282" s="353"/>
      <c r="AI282" s="353"/>
      <c r="AJ282" s="353"/>
      <c r="AK282" s="353"/>
      <c r="AL282" s="353"/>
      <c r="AM282" s="353"/>
      <c r="AN282" s="353"/>
      <c r="AO282" s="353"/>
      <c r="AP282" s="353"/>
      <c r="AQ282" s="353"/>
      <c r="AR282" s="353"/>
      <c r="AS282" s="353"/>
      <c r="AT282" s="353"/>
      <c r="AU282" s="353"/>
      <c r="AV282" s="353"/>
      <c r="AW282" s="353"/>
      <c r="AX282" s="353"/>
      <c r="AY282" s="353"/>
      <c r="AZ282" s="353"/>
      <c r="BA282" s="353"/>
      <c r="BB282" s="353"/>
      <c r="BC282" s="353"/>
      <c r="BD282" s="353"/>
      <c r="BE282" s="353"/>
      <c r="BF282" s="353"/>
      <c r="BG282" s="353"/>
      <c r="BH282" s="353"/>
      <c r="BI282" s="353"/>
      <c r="BJ282" s="353"/>
      <c r="BK282" s="353"/>
      <c r="BL282" s="353"/>
      <c r="BM282" s="353"/>
      <c r="BN282" s="353"/>
      <c r="BO282" s="353"/>
      <c r="BP282" s="353"/>
      <c r="BQ282" s="353"/>
      <c r="BR282" s="353"/>
      <c r="BS282" s="353"/>
      <c r="BT282" s="353"/>
    </row>
    <row r="283" spans="1:72">
      <c r="A283" s="353"/>
      <c r="G283" s="353"/>
      <c r="H283" s="353"/>
      <c r="I283" s="353"/>
      <c r="J283" s="560"/>
      <c r="K283" s="353"/>
      <c r="L283" s="353"/>
      <c r="M283" s="353"/>
      <c r="N283" s="353"/>
      <c r="O283" s="353"/>
      <c r="P283" s="353"/>
      <c r="Q283" s="353"/>
      <c r="R283" s="353"/>
      <c r="S283" s="353"/>
      <c r="T283" s="353"/>
      <c r="U283" s="353"/>
      <c r="V283" s="353"/>
      <c r="W283" s="353"/>
      <c r="X283" s="353"/>
      <c r="Y283" s="353"/>
      <c r="Z283" s="353"/>
      <c r="AA283" s="353"/>
      <c r="AB283" s="353"/>
      <c r="AC283" s="353"/>
      <c r="AD283" s="353"/>
      <c r="AE283" s="353"/>
      <c r="AF283" s="353"/>
      <c r="AG283" s="353"/>
      <c r="AH283" s="353"/>
      <c r="AI283" s="353"/>
      <c r="AJ283" s="353"/>
      <c r="AK283" s="353"/>
      <c r="AL283" s="353"/>
      <c r="AM283" s="353"/>
      <c r="AN283" s="353"/>
      <c r="AO283" s="353"/>
      <c r="AP283" s="353"/>
      <c r="AQ283" s="353"/>
      <c r="AR283" s="353"/>
      <c r="AS283" s="353"/>
      <c r="AT283" s="353"/>
      <c r="AU283" s="353"/>
      <c r="AV283" s="353"/>
      <c r="AW283" s="353"/>
      <c r="AX283" s="353"/>
      <c r="AY283" s="353"/>
      <c r="AZ283" s="353"/>
      <c r="BA283" s="353"/>
      <c r="BB283" s="353"/>
      <c r="BC283" s="353"/>
      <c r="BD283" s="353"/>
      <c r="BE283" s="353"/>
      <c r="BF283" s="353"/>
      <c r="BG283" s="353"/>
      <c r="BH283" s="353"/>
      <c r="BI283" s="353"/>
      <c r="BJ283" s="353"/>
      <c r="BK283" s="353"/>
      <c r="BL283" s="353"/>
      <c r="BM283" s="353"/>
      <c r="BN283" s="353"/>
      <c r="BO283" s="353"/>
      <c r="BP283" s="353"/>
      <c r="BQ283" s="353"/>
      <c r="BR283" s="353"/>
      <c r="BS283" s="353"/>
      <c r="BT283" s="353"/>
    </row>
    <row r="284" spans="1:72">
      <c r="A284" s="353"/>
      <c r="H284" s="353"/>
      <c r="I284" s="353"/>
      <c r="J284" s="560"/>
      <c r="K284" s="353"/>
      <c r="L284" s="353"/>
      <c r="M284" s="353"/>
      <c r="N284" s="353"/>
      <c r="O284" s="353"/>
      <c r="P284" s="353"/>
      <c r="Q284" s="353"/>
      <c r="R284" s="353"/>
      <c r="S284" s="353"/>
      <c r="T284" s="353"/>
      <c r="U284" s="353"/>
      <c r="V284" s="353"/>
      <c r="W284" s="353"/>
      <c r="X284" s="353"/>
      <c r="Y284" s="353"/>
      <c r="Z284" s="353"/>
      <c r="AA284" s="353"/>
      <c r="AB284" s="353"/>
      <c r="AC284" s="353"/>
      <c r="AD284" s="353"/>
      <c r="AE284" s="353"/>
      <c r="AF284" s="353"/>
      <c r="AG284" s="353"/>
      <c r="AH284" s="353"/>
      <c r="AI284" s="353"/>
      <c r="AJ284" s="353"/>
      <c r="AK284" s="353"/>
      <c r="AL284" s="353"/>
      <c r="AM284" s="353"/>
      <c r="AN284" s="353"/>
      <c r="AO284" s="353"/>
      <c r="AP284" s="353"/>
      <c r="AQ284" s="353"/>
      <c r="AR284" s="353"/>
      <c r="AS284" s="353"/>
      <c r="AT284" s="353"/>
      <c r="AU284" s="353"/>
      <c r="AV284" s="353"/>
      <c r="AW284" s="353"/>
      <c r="AX284" s="353"/>
      <c r="AY284" s="353"/>
      <c r="AZ284" s="353"/>
      <c r="BA284" s="353"/>
      <c r="BB284" s="353"/>
      <c r="BC284" s="353"/>
      <c r="BD284" s="353"/>
      <c r="BE284" s="353"/>
      <c r="BF284" s="353"/>
      <c r="BG284" s="353"/>
      <c r="BH284" s="353"/>
      <c r="BI284" s="353"/>
      <c r="BJ284" s="353"/>
      <c r="BK284" s="353"/>
      <c r="BL284" s="353"/>
      <c r="BM284" s="353"/>
      <c r="BN284" s="353"/>
      <c r="BO284" s="353"/>
      <c r="BP284" s="353"/>
      <c r="BQ284" s="353"/>
      <c r="BR284" s="353"/>
      <c r="BS284" s="353"/>
      <c r="BT284" s="353"/>
    </row>
    <row r="285" spans="1:72">
      <c r="A285" s="353"/>
      <c r="H285" s="353"/>
      <c r="I285" s="353"/>
      <c r="J285" s="560"/>
      <c r="K285" s="353"/>
      <c r="L285" s="353"/>
      <c r="M285" s="353"/>
      <c r="N285" s="353"/>
      <c r="O285" s="353"/>
      <c r="P285" s="353"/>
      <c r="Q285" s="353"/>
      <c r="R285" s="353"/>
      <c r="S285" s="353"/>
      <c r="T285" s="353"/>
      <c r="U285" s="353"/>
      <c r="V285" s="353"/>
      <c r="W285" s="353"/>
      <c r="X285" s="353"/>
      <c r="Y285" s="353"/>
      <c r="Z285" s="353"/>
      <c r="AA285" s="353"/>
      <c r="AB285" s="353"/>
      <c r="AC285" s="353"/>
      <c r="AD285" s="353"/>
      <c r="AE285" s="353"/>
      <c r="AF285" s="353"/>
      <c r="AG285" s="353"/>
      <c r="AH285" s="353"/>
      <c r="AI285" s="353"/>
      <c r="AJ285" s="353"/>
      <c r="AK285" s="353"/>
      <c r="AL285" s="353"/>
      <c r="AM285" s="353"/>
      <c r="AN285" s="353"/>
      <c r="AO285" s="353"/>
      <c r="AP285" s="353"/>
      <c r="AQ285" s="353"/>
      <c r="AR285" s="353"/>
      <c r="AS285" s="353"/>
      <c r="AT285" s="353"/>
      <c r="AU285" s="353"/>
      <c r="AV285" s="353"/>
      <c r="AW285" s="353"/>
      <c r="AX285" s="353"/>
      <c r="AY285" s="353"/>
      <c r="AZ285" s="353"/>
      <c r="BA285" s="353"/>
      <c r="BB285" s="353"/>
      <c r="BC285" s="353"/>
      <c r="BD285" s="353"/>
      <c r="BE285" s="353"/>
      <c r="BF285" s="353"/>
      <c r="BG285" s="353"/>
      <c r="BH285" s="353"/>
      <c r="BI285" s="353"/>
      <c r="BJ285" s="353"/>
      <c r="BK285" s="353"/>
      <c r="BL285" s="353"/>
      <c r="BM285" s="353"/>
      <c r="BN285" s="353"/>
      <c r="BO285" s="353"/>
      <c r="BP285" s="353"/>
      <c r="BQ285" s="353"/>
      <c r="BR285" s="353"/>
      <c r="BS285" s="353"/>
      <c r="BT285" s="353"/>
    </row>
    <row r="286" spans="1:72">
      <c r="A286" s="353"/>
      <c r="H286" s="353"/>
      <c r="I286" s="353"/>
      <c r="J286" s="560"/>
      <c r="K286" s="353"/>
      <c r="L286" s="353"/>
      <c r="M286" s="353"/>
      <c r="N286" s="353"/>
      <c r="O286" s="353"/>
      <c r="P286" s="353"/>
      <c r="Q286" s="353"/>
      <c r="R286" s="353"/>
      <c r="S286" s="353"/>
      <c r="T286" s="353"/>
      <c r="U286" s="353"/>
      <c r="V286" s="353"/>
      <c r="W286" s="353"/>
      <c r="X286" s="353"/>
      <c r="Y286" s="353"/>
      <c r="Z286" s="353"/>
      <c r="AA286" s="353"/>
      <c r="AB286" s="353"/>
      <c r="AC286" s="353"/>
      <c r="AD286" s="353"/>
      <c r="AE286" s="353"/>
      <c r="AF286" s="353"/>
      <c r="AG286" s="353"/>
      <c r="AH286" s="353"/>
      <c r="AI286" s="353"/>
      <c r="AJ286" s="353"/>
      <c r="AK286" s="353"/>
      <c r="AL286" s="353"/>
      <c r="AM286" s="353"/>
      <c r="AN286" s="353"/>
      <c r="AO286" s="353"/>
      <c r="AP286" s="353"/>
      <c r="AQ286" s="353"/>
      <c r="AR286" s="353"/>
      <c r="AS286" s="353"/>
      <c r="AT286" s="353"/>
      <c r="AU286" s="353"/>
      <c r="AV286" s="353"/>
      <c r="AW286" s="353"/>
      <c r="AX286" s="353"/>
      <c r="AY286" s="353"/>
      <c r="AZ286" s="353"/>
      <c r="BA286" s="353"/>
      <c r="BB286" s="353"/>
      <c r="BC286" s="353"/>
      <c r="BD286" s="353"/>
      <c r="BE286" s="353"/>
      <c r="BF286" s="353"/>
      <c r="BG286" s="353"/>
      <c r="BH286" s="353"/>
      <c r="BI286" s="353"/>
      <c r="BJ286" s="353"/>
      <c r="BK286" s="353"/>
      <c r="BL286" s="353"/>
      <c r="BM286" s="353"/>
      <c r="BN286" s="353"/>
      <c r="BO286" s="353"/>
      <c r="BP286" s="353"/>
      <c r="BQ286" s="353"/>
      <c r="BR286" s="353"/>
      <c r="BS286" s="353"/>
      <c r="BT286" s="353"/>
    </row>
    <row r="287" spans="1:72">
      <c r="A287" s="353"/>
      <c r="H287" s="353"/>
      <c r="I287" s="353"/>
      <c r="J287" s="560"/>
      <c r="K287" s="353"/>
      <c r="L287" s="353"/>
      <c r="M287" s="353"/>
      <c r="N287" s="353"/>
      <c r="O287" s="353"/>
      <c r="P287" s="353"/>
      <c r="Q287" s="353"/>
      <c r="R287" s="353"/>
      <c r="S287" s="353"/>
      <c r="T287" s="353"/>
      <c r="U287" s="353"/>
      <c r="V287" s="353"/>
      <c r="W287" s="353"/>
      <c r="X287" s="353"/>
      <c r="Y287" s="353"/>
      <c r="Z287" s="353"/>
      <c r="AA287" s="353"/>
      <c r="AB287" s="353"/>
      <c r="AC287" s="353"/>
      <c r="AD287" s="353"/>
      <c r="AE287" s="353"/>
      <c r="AF287" s="353"/>
      <c r="AG287" s="353"/>
      <c r="AH287" s="353"/>
      <c r="AI287" s="353"/>
      <c r="AJ287" s="353"/>
      <c r="AK287" s="353"/>
      <c r="AL287" s="353"/>
      <c r="AM287" s="353"/>
      <c r="AN287" s="353"/>
      <c r="AO287" s="353"/>
      <c r="AP287" s="353"/>
      <c r="AQ287" s="353"/>
      <c r="AR287" s="353"/>
      <c r="AS287" s="353"/>
      <c r="AT287" s="353"/>
      <c r="AU287" s="353"/>
      <c r="AV287" s="353"/>
      <c r="AW287" s="353"/>
      <c r="AX287" s="353"/>
      <c r="AY287" s="353"/>
      <c r="AZ287" s="353"/>
      <c r="BA287" s="353"/>
      <c r="BB287" s="353"/>
      <c r="BC287" s="353"/>
      <c r="BD287" s="353"/>
      <c r="BE287" s="353"/>
      <c r="BF287" s="353"/>
      <c r="BG287" s="353"/>
      <c r="BH287" s="353"/>
      <c r="BI287" s="353"/>
      <c r="BJ287" s="353"/>
      <c r="BK287" s="353"/>
      <c r="BL287" s="353"/>
      <c r="BM287" s="353"/>
      <c r="BN287" s="353"/>
      <c r="BO287" s="353"/>
      <c r="BP287" s="353"/>
      <c r="BQ287" s="353"/>
      <c r="BR287" s="353"/>
      <c r="BS287" s="353"/>
      <c r="BT287" s="353"/>
    </row>
    <row r="288" spans="1:72">
      <c r="A288" s="353"/>
      <c r="H288" s="353"/>
      <c r="I288" s="353"/>
      <c r="J288" s="560"/>
      <c r="K288" s="353"/>
      <c r="L288" s="353"/>
      <c r="M288" s="353"/>
      <c r="N288" s="353"/>
      <c r="O288" s="353"/>
      <c r="P288" s="353"/>
      <c r="Q288" s="353"/>
      <c r="R288" s="353"/>
      <c r="S288" s="353"/>
      <c r="T288" s="353"/>
      <c r="U288" s="353"/>
      <c r="V288" s="353"/>
      <c r="W288" s="353"/>
      <c r="X288" s="353"/>
      <c r="Y288" s="353"/>
      <c r="Z288" s="353"/>
      <c r="AA288" s="353"/>
      <c r="AB288" s="353"/>
      <c r="AC288" s="353"/>
      <c r="AD288" s="353"/>
      <c r="AE288" s="353"/>
      <c r="AF288" s="353"/>
      <c r="AG288" s="353"/>
      <c r="AH288" s="353"/>
      <c r="AI288" s="353"/>
      <c r="AJ288" s="353"/>
      <c r="AK288" s="353"/>
      <c r="AL288" s="353"/>
      <c r="AM288" s="353"/>
      <c r="AN288" s="353"/>
      <c r="AO288" s="353"/>
      <c r="AP288" s="353"/>
      <c r="AQ288" s="353"/>
      <c r="AR288" s="353"/>
      <c r="AS288" s="353"/>
      <c r="AT288" s="353"/>
      <c r="AU288" s="353"/>
      <c r="AV288" s="353"/>
      <c r="AW288" s="353"/>
      <c r="AX288" s="353"/>
      <c r="AY288" s="353"/>
      <c r="AZ288" s="353"/>
      <c r="BA288" s="353"/>
      <c r="BB288" s="353"/>
      <c r="BC288" s="353"/>
      <c r="BD288" s="353"/>
      <c r="BE288" s="353"/>
      <c r="BF288" s="353"/>
      <c r="BG288" s="353"/>
      <c r="BH288" s="353"/>
      <c r="BI288" s="353"/>
      <c r="BJ288" s="353"/>
      <c r="BK288" s="353"/>
      <c r="BL288" s="353"/>
      <c r="BM288" s="353"/>
      <c r="BN288" s="353"/>
      <c r="BO288" s="353"/>
      <c r="BP288" s="353"/>
      <c r="BQ288" s="353"/>
      <c r="BR288" s="353"/>
      <c r="BS288" s="353"/>
      <c r="BT288" s="353"/>
    </row>
    <row r="289" spans="1:72">
      <c r="A289" s="353"/>
      <c r="H289" s="353"/>
      <c r="I289" s="353"/>
      <c r="J289" s="560"/>
      <c r="K289" s="353"/>
      <c r="L289" s="353"/>
      <c r="M289" s="353"/>
      <c r="N289" s="353"/>
      <c r="O289" s="353"/>
      <c r="P289" s="353"/>
      <c r="Q289" s="353"/>
      <c r="R289" s="353"/>
      <c r="S289" s="353"/>
      <c r="T289" s="353"/>
      <c r="U289" s="353"/>
      <c r="V289" s="353"/>
      <c r="W289" s="353"/>
      <c r="X289" s="353"/>
      <c r="Y289" s="353"/>
      <c r="Z289" s="353"/>
      <c r="AA289" s="353"/>
      <c r="AB289" s="353"/>
      <c r="AC289" s="353"/>
      <c r="AD289" s="353"/>
      <c r="AE289" s="353"/>
      <c r="AF289" s="353"/>
      <c r="AG289" s="353"/>
      <c r="AH289" s="353"/>
      <c r="AI289" s="353"/>
      <c r="AJ289" s="353"/>
      <c r="AK289" s="353"/>
      <c r="AL289" s="353"/>
      <c r="AM289" s="353"/>
      <c r="AN289" s="353"/>
      <c r="AO289" s="353"/>
      <c r="AP289" s="353"/>
      <c r="AQ289" s="353"/>
      <c r="AR289" s="353"/>
      <c r="AS289" s="353"/>
      <c r="AT289" s="353"/>
      <c r="AU289" s="353"/>
      <c r="AV289" s="353"/>
      <c r="AW289" s="353"/>
      <c r="AX289" s="353"/>
      <c r="AY289" s="353"/>
      <c r="AZ289" s="353"/>
      <c r="BA289" s="353"/>
      <c r="BB289" s="353"/>
      <c r="BC289" s="353"/>
      <c r="BD289" s="353"/>
      <c r="BE289" s="353"/>
      <c r="BF289" s="353"/>
      <c r="BG289" s="353"/>
      <c r="BH289" s="353"/>
      <c r="BI289" s="353"/>
      <c r="BJ289" s="353"/>
      <c r="BK289" s="353"/>
      <c r="BL289" s="353"/>
      <c r="BM289" s="353"/>
      <c r="BN289" s="353"/>
      <c r="BO289" s="353"/>
      <c r="BP289" s="353"/>
      <c r="BQ289" s="353"/>
      <c r="BR289" s="353"/>
      <c r="BS289" s="353"/>
      <c r="BT289" s="353"/>
    </row>
    <row r="290" spans="1:72">
      <c r="A290" s="353"/>
      <c r="H290" s="353"/>
      <c r="I290" s="353"/>
      <c r="J290" s="560"/>
      <c r="K290" s="353"/>
      <c r="L290" s="353"/>
      <c r="M290" s="353"/>
      <c r="N290" s="353"/>
      <c r="O290" s="353"/>
      <c r="P290" s="353"/>
      <c r="Q290" s="353"/>
      <c r="R290" s="353"/>
      <c r="S290" s="353"/>
      <c r="T290" s="353"/>
      <c r="U290" s="353"/>
      <c r="V290" s="353"/>
      <c r="W290" s="353"/>
      <c r="X290" s="353"/>
      <c r="Y290" s="353"/>
      <c r="Z290" s="353"/>
      <c r="AA290" s="353"/>
      <c r="AB290" s="353"/>
      <c r="AC290" s="353"/>
      <c r="AD290" s="353"/>
      <c r="AE290" s="353"/>
      <c r="AF290" s="353"/>
      <c r="AG290" s="353"/>
      <c r="AH290" s="353"/>
      <c r="AI290" s="353"/>
      <c r="AJ290" s="353"/>
      <c r="AK290" s="353"/>
      <c r="AL290" s="353"/>
      <c r="AM290" s="353"/>
      <c r="AN290" s="353"/>
      <c r="AO290" s="353"/>
      <c r="AP290" s="353"/>
      <c r="AQ290" s="353"/>
      <c r="AR290" s="353"/>
      <c r="AS290" s="353"/>
      <c r="AT290" s="353"/>
      <c r="AU290" s="353"/>
      <c r="AV290" s="353"/>
      <c r="AW290" s="353"/>
      <c r="AX290" s="353"/>
      <c r="AY290" s="353"/>
      <c r="AZ290" s="353"/>
      <c r="BA290" s="353"/>
      <c r="BB290" s="353"/>
      <c r="BC290" s="353"/>
      <c r="BD290" s="353"/>
      <c r="BE290" s="353"/>
      <c r="BF290" s="353"/>
      <c r="BG290" s="353"/>
      <c r="BH290" s="353"/>
      <c r="BI290" s="353"/>
      <c r="BJ290" s="353"/>
      <c r="BK290" s="353"/>
      <c r="BL290" s="353"/>
      <c r="BM290" s="353"/>
      <c r="BN290" s="353"/>
      <c r="BO290" s="353"/>
      <c r="BP290" s="353"/>
      <c r="BQ290" s="353"/>
      <c r="BR290" s="353"/>
      <c r="BS290" s="353"/>
      <c r="BT290" s="353"/>
    </row>
    <row r="291" spans="1:72">
      <c r="A291" s="353"/>
      <c r="H291" s="353"/>
      <c r="I291" s="353"/>
      <c r="J291" s="560"/>
      <c r="K291" s="353"/>
      <c r="L291" s="353"/>
      <c r="M291" s="353"/>
      <c r="N291" s="353"/>
      <c r="O291" s="353"/>
      <c r="P291" s="353"/>
      <c r="Q291" s="353"/>
      <c r="R291" s="353"/>
      <c r="S291" s="353"/>
      <c r="T291" s="353"/>
      <c r="U291" s="353"/>
      <c r="V291" s="353"/>
      <c r="W291" s="353"/>
      <c r="X291" s="353"/>
      <c r="Y291" s="353"/>
      <c r="Z291" s="353"/>
      <c r="AA291" s="353"/>
      <c r="AB291" s="353"/>
      <c r="AC291" s="353"/>
      <c r="AD291" s="353"/>
      <c r="AE291" s="353"/>
      <c r="AF291" s="353"/>
      <c r="AG291" s="353"/>
      <c r="AH291" s="353"/>
      <c r="AI291" s="353"/>
      <c r="AJ291" s="353"/>
      <c r="AK291" s="353"/>
      <c r="AL291" s="353"/>
      <c r="AM291" s="353"/>
      <c r="AN291" s="353"/>
      <c r="AO291" s="353"/>
      <c r="AP291" s="353"/>
      <c r="AQ291" s="353"/>
      <c r="AR291" s="353"/>
      <c r="AS291" s="353"/>
      <c r="AT291" s="353"/>
      <c r="AU291" s="353"/>
      <c r="AV291" s="353"/>
      <c r="AW291" s="353"/>
      <c r="AX291" s="353"/>
      <c r="AY291" s="353"/>
      <c r="AZ291" s="353"/>
      <c r="BA291" s="353"/>
      <c r="BB291" s="353"/>
      <c r="BC291" s="353"/>
      <c r="BD291" s="353"/>
      <c r="BE291" s="353"/>
      <c r="BF291" s="353"/>
      <c r="BG291" s="353"/>
      <c r="BH291" s="353"/>
      <c r="BI291" s="353"/>
      <c r="BJ291" s="353"/>
      <c r="BK291" s="353"/>
      <c r="BL291" s="353"/>
      <c r="BM291" s="353"/>
      <c r="BN291" s="353"/>
      <c r="BO291" s="353"/>
      <c r="BP291" s="353"/>
      <c r="BQ291" s="353"/>
      <c r="BR291" s="353"/>
      <c r="BS291" s="353"/>
      <c r="BT291" s="353"/>
    </row>
    <row r="292" spans="1:72">
      <c r="A292" s="353"/>
      <c r="H292" s="353"/>
      <c r="I292" s="353"/>
      <c r="J292" s="560"/>
      <c r="K292" s="353"/>
      <c r="L292" s="353"/>
      <c r="M292" s="353"/>
      <c r="N292" s="353"/>
      <c r="O292" s="353"/>
      <c r="P292" s="353"/>
      <c r="Q292" s="353"/>
      <c r="R292" s="353"/>
      <c r="S292" s="353"/>
      <c r="T292" s="353"/>
      <c r="U292" s="353"/>
      <c r="V292" s="353"/>
      <c r="W292" s="353"/>
      <c r="X292" s="353"/>
      <c r="Y292" s="353"/>
      <c r="Z292" s="353"/>
      <c r="AA292" s="353"/>
      <c r="AB292" s="353"/>
      <c r="AC292" s="353"/>
      <c r="AD292" s="353"/>
      <c r="AE292" s="353"/>
      <c r="AF292" s="353"/>
      <c r="AG292" s="353"/>
      <c r="AH292" s="353"/>
      <c r="AI292" s="353"/>
      <c r="AJ292" s="353"/>
      <c r="AK292" s="353"/>
      <c r="AL292" s="353"/>
      <c r="AM292" s="353"/>
      <c r="AN292" s="353"/>
      <c r="AO292" s="353"/>
      <c r="AP292" s="353"/>
      <c r="AQ292" s="353"/>
      <c r="AR292" s="353"/>
      <c r="AS292" s="353"/>
      <c r="AT292" s="353"/>
      <c r="AU292" s="353"/>
      <c r="AV292" s="353"/>
      <c r="AW292" s="353"/>
      <c r="AX292" s="353"/>
      <c r="AY292" s="353"/>
      <c r="AZ292" s="353"/>
      <c r="BA292" s="353"/>
      <c r="BB292" s="353"/>
      <c r="BC292" s="353"/>
      <c r="BD292" s="353"/>
      <c r="BE292" s="353"/>
      <c r="BF292" s="353"/>
      <c r="BG292" s="353"/>
      <c r="BH292" s="353"/>
      <c r="BI292" s="353"/>
      <c r="BJ292" s="353"/>
      <c r="BK292" s="353"/>
      <c r="BL292" s="353"/>
      <c r="BM292" s="353"/>
      <c r="BN292" s="353"/>
      <c r="BO292" s="353"/>
      <c r="BP292" s="353"/>
      <c r="BQ292" s="353"/>
      <c r="BR292" s="353"/>
      <c r="BS292" s="353"/>
      <c r="BT292" s="353"/>
    </row>
    <row r="293" spans="1:72">
      <c r="A293" s="353"/>
      <c r="H293" s="353"/>
      <c r="I293" s="353"/>
      <c r="J293" s="560"/>
      <c r="K293" s="353"/>
      <c r="L293" s="353"/>
      <c r="M293" s="353"/>
      <c r="N293" s="353"/>
      <c r="O293" s="353"/>
      <c r="P293" s="353"/>
      <c r="Q293" s="353"/>
      <c r="R293" s="353"/>
      <c r="S293" s="353"/>
      <c r="T293" s="353"/>
      <c r="U293" s="353"/>
      <c r="V293" s="353"/>
      <c r="W293" s="353"/>
      <c r="X293" s="353"/>
      <c r="Y293" s="353"/>
      <c r="Z293" s="353"/>
      <c r="AA293" s="353"/>
      <c r="AB293" s="353"/>
      <c r="AC293" s="353"/>
      <c r="AD293" s="353"/>
      <c r="AE293" s="353"/>
      <c r="AF293" s="353"/>
      <c r="AG293" s="353"/>
      <c r="AH293" s="353"/>
      <c r="AI293" s="353"/>
      <c r="AJ293" s="353"/>
      <c r="AK293" s="353"/>
      <c r="AL293" s="353"/>
      <c r="AM293" s="353"/>
      <c r="AN293" s="353"/>
      <c r="AO293" s="353"/>
      <c r="AP293" s="353"/>
      <c r="AQ293" s="353"/>
      <c r="AR293" s="353"/>
      <c r="AS293" s="353"/>
      <c r="AT293" s="353"/>
      <c r="AU293" s="353"/>
      <c r="AV293" s="353"/>
      <c r="AW293" s="353"/>
      <c r="AX293" s="353"/>
      <c r="AY293" s="353"/>
      <c r="AZ293" s="353"/>
      <c r="BA293" s="353"/>
      <c r="BB293" s="353"/>
      <c r="BC293" s="353"/>
      <c r="BD293" s="353"/>
      <c r="BE293" s="353"/>
      <c r="BF293" s="353"/>
      <c r="BG293" s="353"/>
      <c r="BH293" s="353"/>
      <c r="BI293" s="353"/>
      <c r="BJ293" s="353"/>
      <c r="BK293" s="353"/>
      <c r="BL293" s="353"/>
      <c r="BM293" s="353"/>
      <c r="BN293" s="353"/>
      <c r="BO293" s="353"/>
      <c r="BP293" s="353"/>
      <c r="BQ293" s="353"/>
      <c r="BR293" s="353"/>
      <c r="BS293" s="353"/>
      <c r="BT293" s="353"/>
    </row>
    <row r="294" spans="1:72">
      <c r="A294" s="353"/>
      <c r="H294" s="353"/>
      <c r="I294" s="353"/>
      <c r="J294" s="560"/>
      <c r="K294" s="353"/>
      <c r="L294" s="353"/>
      <c r="M294" s="353"/>
      <c r="N294" s="353"/>
      <c r="O294" s="353"/>
      <c r="P294" s="353"/>
      <c r="Q294" s="353"/>
      <c r="R294" s="353"/>
      <c r="S294" s="353"/>
      <c r="T294" s="353"/>
      <c r="U294" s="353"/>
      <c r="V294" s="353"/>
      <c r="W294" s="353"/>
      <c r="X294" s="353"/>
      <c r="Y294" s="353"/>
      <c r="Z294" s="353"/>
      <c r="AA294" s="353"/>
      <c r="AB294" s="353"/>
      <c r="AC294" s="353"/>
      <c r="AD294" s="353"/>
      <c r="AE294" s="353"/>
      <c r="AF294" s="353"/>
      <c r="AG294" s="353"/>
      <c r="AH294" s="353"/>
      <c r="AI294" s="353"/>
      <c r="AJ294" s="353"/>
      <c r="AK294" s="353"/>
      <c r="AL294" s="353"/>
      <c r="AM294" s="353"/>
      <c r="AN294" s="353"/>
      <c r="AO294" s="353"/>
      <c r="AP294" s="353"/>
      <c r="AQ294" s="353"/>
      <c r="AR294" s="353"/>
      <c r="AS294" s="353"/>
      <c r="AT294" s="353"/>
      <c r="AU294" s="353"/>
      <c r="AV294" s="353"/>
      <c r="AW294" s="353"/>
      <c r="AX294" s="353"/>
      <c r="AY294" s="353"/>
      <c r="AZ294" s="353"/>
      <c r="BA294" s="353"/>
      <c r="BB294" s="353"/>
      <c r="BC294" s="353"/>
      <c r="BD294" s="353"/>
      <c r="BE294" s="353"/>
      <c r="BF294" s="353"/>
      <c r="BG294" s="353"/>
      <c r="BH294" s="353"/>
      <c r="BI294" s="353"/>
      <c r="BJ294" s="353"/>
      <c r="BK294" s="353"/>
      <c r="BL294" s="353"/>
      <c r="BM294" s="353"/>
      <c r="BN294" s="353"/>
      <c r="BO294" s="353"/>
      <c r="BP294" s="353"/>
      <c r="BQ294" s="353"/>
      <c r="BR294" s="353"/>
      <c r="BS294" s="353"/>
      <c r="BT294" s="353"/>
    </row>
    <row r="295" spans="1:72">
      <c r="A295" s="353"/>
      <c r="H295" s="353"/>
      <c r="I295" s="353"/>
      <c r="J295" s="560"/>
      <c r="K295" s="353"/>
      <c r="L295" s="353"/>
      <c r="M295" s="353"/>
      <c r="N295" s="353"/>
      <c r="O295" s="353"/>
      <c r="P295" s="353"/>
      <c r="Q295" s="353"/>
      <c r="R295" s="353"/>
      <c r="S295" s="353"/>
      <c r="T295" s="353"/>
      <c r="U295" s="353"/>
      <c r="V295" s="353"/>
      <c r="W295" s="353"/>
      <c r="X295" s="353"/>
      <c r="Y295" s="353"/>
      <c r="Z295" s="353"/>
      <c r="AA295" s="353"/>
      <c r="AB295" s="353"/>
      <c r="AC295" s="353"/>
      <c r="AD295" s="353"/>
      <c r="AE295" s="353"/>
      <c r="AF295" s="353"/>
      <c r="AG295" s="353"/>
      <c r="AH295" s="353"/>
      <c r="AI295" s="353"/>
      <c r="AJ295" s="353"/>
      <c r="AK295" s="353"/>
      <c r="AL295" s="353"/>
      <c r="AM295" s="353"/>
      <c r="AN295" s="353"/>
      <c r="AO295" s="353"/>
      <c r="AP295" s="353"/>
      <c r="AQ295" s="353"/>
      <c r="AR295" s="353"/>
      <c r="AS295" s="353"/>
      <c r="AT295" s="353"/>
      <c r="AU295" s="353"/>
      <c r="AV295" s="353"/>
      <c r="AW295" s="353"/>
      <c r="AX295" s="353"/>
      <c r="AY295" s="353"/>
      <c r="AZ295" s="353"/>
      <c r="BA295" s="353"/>
      <c r="BB295" s="353"/>
      <c r="BC295" s="353"/>
      <c r="BD295" s="353"/>
      <c r="BE295" s="353"/>
      <c r="BF295" s="353"/>
      <c r="BG295" s="353"/>
      <c r="BH295" s="353"/>
      <c r="BI295" s="353"/>
      <c r="BJ295" s="353"/>
      <c r="BK295" s="353"/>
      <c r="BL295" s="353"/>
      <c r="BM295" s="353"/>
      <c r="BN295" s="353"/>
      <c r="BO295" s="353"/>
      <c r="BP295" s="353"/>
      <c r="BQ295" s="353"/>
      <c r="BR295" s="353"/>
      <c r="BS295" s="353"/>
      <c r="BT295" s="353"/>
    </row>
    <row r="296" spans="1:72">
      <c r="A296" s="353"/>
      <c r="H296" s="353"/>
      <c r="I296" s="353"/>
      <c r="J296" s="560"/>
      <c r="K296" s="353"/>
      <c r="L296" s="353"/>
      <c r="M296" s="353"/>
      <c r="N296" s="353"/>
      <c r="O296" s="353"/>
      <c r="P296" s="353"/>
      <c r="Q296" s="353"/>
      <c r="R296" s="353"/>
      <c r="S296" s="353"/>
      <c r="T296" s="353"/>
      <c r="U296" s="353"/>
      <c r="V296" s="353"/>
      <c r="W296" s="353"/>
      <c r="X296" s="353"/>
      <c r="Y296" s="353"/>
      <c r="Z296" s="353"/>
      <c r="AA296" s="353"/>
      <c r="AB296" s="353"/>
      <c r="AC296" s="353"/>
      <c r="AD296" s="353"/>
      <c r="AE296" s="353"/>
      <c r="AF296" s="353"/>
      <c r="AG296" s="353"/>
      <c r="AH296" s="353"/>
      <c r="AI296" s="353"/>
      <c r="AJ296" s="353"/>
      <c r="AK296" s="353"/>
      <c r="AL296" s="353"/>
      <c r="AM296" s="353"/>
      <c r="AN296" s="353"/>
      <c r="AO296" s="353"/>
      <c r="AP296" s="353"/>
      <c r="AQ296" s="353"/>
      <c r="AR296" s="353"/>
      <c r="AS296" s="353"/>
      <c r="AT296" s="353"/>
      <c r="AU296" s="353"/>
      <c r="AV296" s="353"/>
      <c r="AW296" s="353"/>
      <c r="AX296" s="353"/>
      <c r="AY296" s="353"/>
      <c r="AZ296" s="353"/>
      <c r="BA296" s="353"/>
      <c r="BB296" s="353"/>
      <c r="BC296" s="353"/>
      <c r="BD296" s="353"/>
      <c r="BE296" s="353"/>
      <c r="BF296" s="353"/>
      <c r="BG296" s="353"/>
      <c r="BH296" s="353"/>
      <c r="BI296" s="353"/>
      <c r="BJ296" s="353"/>
      <c r="BK296" s="353"/>
      <c r="BL296" s="353"/>
      <c r="BM296" s="353"/>
      <c r="BN296" s="353"/>
      <c r="BO296" s="353"/>
      <c r="BP296" s="353"/>
      <c r="BQ296" s="353"/>
      <c r="BR296" s="353"/>
      <c r="BS296" s="353"/>
      <c r="BT296" s="353"/>
    </row>
    <row r="297" spans="1:72">
      <c r="A297" s="353"/>
      <c r="H297" s="353"/>
      <c r="I297" s="353"/>
      <c r="J297" s="560"/>
      <c r="K297" s="353"/>
      <c r="L297" s="353"/>
      <c r="M297" s="353"/>
      <c r="N297" s="353"/>
      <c r="O297" s="353"/>
      <c r="P297" s="353"/>
      <c r="Q297" s="353"/>
      <c r="R297" s="353"/>
      <c r="S297" s="353"/>
      <c r="T297" s="353"/>
      <c r="U297" s="353"/>
      <c r="V297" s="353"/>
      <c r="W297" s="353"/>
      <c r="X297" s="353"/>
      <c r="Y297" s="353"/>
      <c r="Z297" s="353"/>
      <c r="AA297" s="353"/>
      <c r="AB297" s="353"/>
      <c r="AC297" s="353"/>
      <c r="AD297" s="353"/>
      <c r="AE297" s="353"/>
      <c r="AF297" s="353"/>
      <c r="AG297" s="353"/>
      <c r="AH297" s="353"/>
      <c r="AI297" s="353"/>
      <c r="AJ297" s="353"/>
      <c r="AK297" s="353"/>
      <c r="AL297" s="353"/>
      <c r="AM297" s="353"/>
      <c r="AN297" s="353"/>
      <c r="AO297" s="353"/>
      <c r="AP297" s="353"/>
      <c r="AQ297" s="353"/>
      <c r="AR297" s="353"/>
      <c r="AS297" s="353"/>
      <c r="AT297" s="353"/>
      <c r="AU297" s="353"/>
      <c r="AV297" s="353"/>
      <c r="AW297" s="353"/>
      <c r="AX297" s="353"/>
      <c r="AY297" s="353"/>
      <c r="AZ297" s="353"/>
      <c r="BA297" s="353"/>
      <c r="BB297" s="353"/>
      <c r="BC297" s="353"/>
      <c r="BD297" s="353"/>
      <c r="BE297" s="353"/>
      <c r="BF297" s="353"/>
      <c r="BG297" s="353"/>
      <c r="BH297" s="353"/>
      <c r="BI297" s="353"/>
      <c r="BJ297" s="353"/>
      <c r="BK297" s="353"/>
      <c r="BL297" s="353"/>
      <c r="BM297" s="353"/>
      <c r="BN297" s="353"/>
      <c r="BO297" s="353"/>
      <c r="BP297" s="353"/>
      <c r="BQ297" s="353"/>
      <c r="BR297" s="353"/>
      <c r="BS297" s="353"/>
      <c r="BT297" s="353"/>
    </row>
    <row r="298" spans="1:72">
      <c r="A298" s="353"/>
      <c r="H298" s="353"/>
      <c r="I298" s="353"/>
      <c r="J298" s="560"/>
      <c r="K298" s="353"/>
      <c r="L298" s="353"/>
      <c r="M298" s="353"/>
      <c r="N298" s="353"/>
      <c r="O298" s="353"/>
      <c r="P298" s="353"/>
      <c r="Q298" s="353"/>
      <c r="R298" s="353"/>
      <c r="S298" s="353"/>
      <c r="T298" s="353"/>
      <c r="U298" s="353"/>
      <c r="V298" s="353"/>
      <c r="W298" s="353"/>
      <c r="X298" s="353"/>
      <c r="Y298" s="353"/>
      <c r="Z298" s="353"/>
      <c r="AA298" s="353"/>
      <c r="AB298" s="353"/>
      <c r="AC298" s="353"/>
      <c r="AD298" s="353"/>
      <c r="AE298" s="353"/>
      <c r="AF298" s="353"/>
      <c r="AG298" s="353"/>
      <c r="AH298" s="353"/>
      <c r="AI298" s="353"/>
      <c r="AJ298" s="353"/>
      <c r="AK298" s="353"/>
      <c r="AL298" s="353"/>
      <c r="AM298" s="353"/>
      <c r="AN298" s="353"/>
      <c r="AO298" s="353"/>
      <c r="AP298" s="353"/>
      <c r="AQ298" s="353"/>
      <c r="AR298" s="353"/>
      <c r="AS298" s="353"/>
      <c r="AT298" s="353"/>
      <c r="AU298" s="353"/>
      <c r="AV298" s="353"/>
      <c r="AW298" s="353"/>
      <c r="AX298" s="353"/>
      <c r="AY298" s="353"/>
      <c r="AZ298" s="353"/>
      <c r="BA298" s="353"/>
      <c r="BB298" s="353"/>
      <c r="BC298" s="353"/>
      <c r="BD298" s="353"/>
      <c r="BE298" s="353"/>
      <c r="BF298" s="353"/>
      <c r="BG298" s="353"/>
      <c r="BH298" s="353"/>
      <c r="BI298" s="353"/>
      <c r="BJ298" s="353"/>
      <c r="BK298" s="353"/>
      <c r="BL298" s="353"/>
      <c r="BM298" s="353"/>
      <c r="BN298" s="353"/>
      <c r="BO298" s="353"/>
      <c r="BP298" s="353"/>
      <c r="BQ298" s="353"/>
      <c r="BR298" s="353"/>
      <c r="BS298" s="353"/>
      <c r="BT298" s="353"/>
    </row>
    <row r="299" spans="1:72">
      <c r="A299" s="353"/>
      <c r="H299" s="353"/>
      <c r="I299" s="353"/>
      <c r="J299" s="560"/>
      <c r="K299" s="353"/>
      <c r="L299" s="353"/>
      <c r="M299" s="353"/>
      <c r="N299" s="353"/>
      <c r="O299" s="353"/>
      <c r="P299" s="353"/>
      <c r="Q299" s="353"/>
      <c r="R299" s="353"/>
      <c r="S299" s="353"/>
      <c r="T299" s="353"/>
      <c r="U299" s="353"/>
      <c r="V299" s="353"/>
      <c r="W299" s="353"/>
      <c r="X299" s="353"/>
      <c r="Y299" s="353"/>
      <c r="Z299" s="353"/>
      <c r="AA299" s="353"/>
      <c r="AB299" s="353"/>
      <c r="AC299" s="353"/>
      <c r="AD299" s="353"/>
      <c r="AE299" s="353"/>
      <c r="AF299" s="353"/>
      <c r="AG299" s="353"/>
      <c r="AH299" s="353"/>
      <c r="AI299" s="353"/>
      <c r="AJ299" s="353"/>
      <c r="AK299" s="353"/>
      <c r="AL299" s="353"/>
      <c r="AM299" s="353"/>
      <c r="AN299" s="353"/>
      <c r="AO299" s="353"/>
      <c r="AP299" s="353"/>
      <c r="AQ299" s="353"/>
      <c r="AR299" s="353"/>
      <c r="AS299" s="353"/>
      <c r="AT299" s="353"/>
      <c r="AU299" s="353"/>
      <c r="AV299" s="353"/>
      <c r="AW299" s="353"/>
      <c r="AX299" s="353"/>
      <c r="AY299" s="353"/>
      <c r="AZ299" s="353"/>
      <c r="BA299" s="353"/>
      <c r="BB299" s="353"/>
      <c r="BC299" s="353"/>
      <c r="BD299" s="353"/>
      <c r="BE299" s="353"/>
      <c r="BF299" s="353"/>
      <c r="BG299" s="353"/>
      <c r="BH299" s="353"/>
      <c r="BI299" s="353"/>
      <c r="BJ299" s="353"/>
      <c r="BK299" s="353"/>
      <c r="BL299" s="353"/>
      <c r="BM299" s="353"/>
      <c r="BN299" s="353"/>
      <c r="BO299" s="353"/>
      <c r="BP299" s="353"/>
      <c r="BQ299" s="353"/>
      <c r="BR299" s="353"/>
      <c r="BS299" s="353"/>
      <c r="BT299" s="353"/>
    </row>
    <row r="300" spans="1:72">
      <c r="A300" s="353"/>
      <c r="H300" s="353"/>
      <c r="I300" s="353"/>
      <c r="J300" s="560"/>
      <c r="K300" s="353"/>
      <c r="L300" s="353"/>
      <c r="M300" s="353"/>
      <c r="N300" s="353"/>
      <c r="O300" s="353"/>
      <c r="P300" s="353"/>
      <c r="Q300" s="353"/>
      <c r="R300" s="353"/>
      <c r="S300" s="353"/>
      <c r="T300" s="353"/>
      <c r="U300" s="353"/>
      <c r="V300" s="353"/>
      <c r="W300" s="353"/>
      <c r="X300" s="353"/>
      <c r="Y300" s="353"/>
      <c r="Z300" s="353"/>
      <c r="AA300" s="353"/>
      <c r="AB300" s="353"/>
      <c r="AC300" s="353"/>
      <c r="AD300" s="353"/>
      <c r="AE300" s="353"/>
      <c r="AF300" s="353"/>
      <c r="AG300" s="353"/>
      <c r="AH300" s="353"/>
      <c r="AI300" s="353"/>
      <c r="AJ300" s="353"/>
      <c r="AK300" s="353"/>
      <c r="AL300" s="353"/>
      <c r="AM300" s="353"/>
      <c r="AN300" s="353"/>
      <c r="AO300" s="353"/>
      <c r="AP300" s="353"/>
      <c r="AQ300" s="353"/>
      <c r="AR300" s="353"/>
      <c r="AS300" s="353"/>
      <c r="AT300" s="353"/>
      <c r="AU300" s="353"/>
      <c r="AV300" s="353"/>
      <c r="AW300" s="353"/>
      <c r="AX300" s="353"/>
      <c r="AY300" s="353"/>
      <c r="AZ300" s="353"/>
      <c r="BA300" s="353"/>
      <c r="BB300" s="353"/>
      <c r="BC300" s="353"/>
      <c r="BD300" s="353"/>
      <c r="BE300" s="353"/>
      <c r="BF300" s="353"/>
      <c r="BG300" s="353"/>
      <c r="BH300" s="353"/>
      <c r="BI300" s="353"/>
      <c r="BJ300" s="353"/>
      <c r="BK300" s="353"/>
      <c r="BL300" s="353"/>
      <c r="BM300" s="353"/>
      <c r="BN300" s="353"/>
      <c r="BO300" s="353"/>
      <c r="BP300" s="353"/>
      <c r="BQ300" s="353"/>
      <c r="BR300" s="353"/>
      <c r="BS300" s="353"/>
      <c r="BT300" s="353"/>
    </row>
    <row r="301" spans="1:72">
      <c r="A301" s="353"/>
      <c r="H301" s="353"/>
      <c r="I301" s="353"/>
      <c r="J301" s="560"/>
      <c r="K301" s="353"/>
      <c r="L301" s="353"/>
      <c r="M301" s="353"/>
      <c r="N301" s="353"/>
      <c r="O301" s="353"/>
      <c r="P301" s="353"/>
      <c r="Q301" s="353"/>
      <c r="R301" s="353"/>
      <c r="S301" s="353"/>
      <c r="T301" s="353"/>
      <c r="U301" s="353"/>
      <c r="V301" s="353"/>
      <c r="W301" s="353"/>
      <c r="X301" s="353"/>
      <c r="Y301" s="353"/>
      <c r="Z301" s="353"/>
      <c r="AA301" s="353"/>
      <c r="AB301" s="353"/>
      <c r="AC301" s="353"/>
      <c r="AD301" s="353"/>
      <c r="AE301" s="353"/>
      <c r="AF301" s="353"/>
      <c r="AG301" s="353"/>
      <c r="AH301" s="353"/>
      <c r="AI301" s="353"/>
      <c r="AJ301" s="353"/>
      <c r="AK301" s="353"/>
      <c r="AL301" s="353"/>
      <c r="AM301" s="353"/>
      <c r="AN301" s="353"/>
      <c r="AO301" s="353"/>
      <c r="AP301" s="353"/>
      <c r="AQ301" s="353"/>
      <c r="AR301" s="353"/>
      <c r="AS301" s="353"/>
      <c r="AT301" s="353"/>
      <c r="AU301" s="353"/>
      <c r="AV301" s="353"/>
      <c r="AW301" s="353"/>
      <c r="AX301" s="353"/>
      <c r="AY301" s="353"/>
      <c r="AZ301" s="353"/>
      <c r="BA301" s="353"/>
      <c r="BB301" s="353"/>
      <c r="BC301" s="353"/>
      <c r="BD301" s="353"/>
      <c r="BE301" s="353"/>
      <c r="BF301" s="353"/>
      <c r="BG301" s="353"/>
      <c r="BH301" s="353"/>
      <c r="BI301" s="353"/>
      <c r="BJ301" s="353"/>
      <c r="BK301" s="353"/>
      <c r="BL301" s="353"/>
      <c r="BM301" s="353"/>
      <c r="BN301" s="353"/>
      <c r="BO301" s="353"/>
      <c r="BP301" s="353"/>
      <c r="BQ301" s="353"/>
      <c r="BR301" s="353"/>
      <c r="BS301" s="353"/>
      <c r="BT301" s="353"/>
    </row>
    <row r="302" spans="1:72">
      <c r="A302" s="353"/>
      <c r="H302" s="353"/>
      <c r="I302" s="353"/>
      <c r="J302" s="560"/>
      <c r="K302" s="353"/>
      <c r="L302" s="353"/>
      <c r="M302" s="353"/>
      <c r="N302" s="353"/>
      <c r="O302" s="353"/>
      <c r="P302" s="353"/>
      <c r="Q302" s="353"/>
      <c r="R302" s="353"/>
      <c r="S302" s="353"/>
      <c r="T302" s="353"/>
      <c r="U302" s="353"/>
      <c r="V302" s="353"/>
      <c r="W302" s="353"/>
      <c r="X302" s="353"/>
      <c r="Y302" s="353"/>
      <c r="Z302" s="353"/>
      <c r="AA302" s="353"/>
      <c r="AB302" s="353"/>
      <c r="AC302" s="353"/>
      <c r="AD302" s="353"/>
      <c r="AE302" s="353"/>
      <c r="AF302" s="353"/>
      <c r="AG302" s="353"/>
      <c r="AH302" s="353"/>
      <c r="AI302" s="353"/>
      <c r="AJ302" s="353"/>
      <c r="AK302" s="353"/>
      <c r="AL302" s="353"/>
      <c r="AM302" s="353"/>
      <c r="AN302" s="353"/>
      <c r="AO302" s="353"/>
      <c r="AP302" s="353"/>
      <c r="AQ302" s="353"/>
      <c r="AR302" s="353"/>
      <c r="AS302" s="353"/>
      <c r="AT302" s="353"/>
      <c r="AU302" s="353"/>
      <c r="AV302" s="353"/>
      <c r="AW302" s="353"/>
      <c r="AX302" s="353"/>
      <c r="AY302" s="353"/>
      <c r="AZ302" s="353"/>
      <c r="BA302" s="353"/>
      <c r="BB302" s="353"/>
      <c r="BC302" s="353"/>
      <c r="BD302" s="353"/>
      <c r="BE302" s="353"/>
      <c r="BF302" s="353"/>
      <c r="BG302" s="353"/>
      <c r="BH302" s="353"/>
      <c r="BI302" s="353"/>
      <c r="BJ302" s="353"/>
      <c r="BK302" s="353"/>
      <c r="BL302" s="353"/>
      <c r="BM302" s="353"/>
      <c r="BN302" s="353"/>
      <c r="BO302" s="353"/>
      <c r="BP302" s="353"/>
      <c r="BQ302" s="353"/>
      <c r="BR302" s="353"/>
      <c r="BS302" s="353"/>
      <c r="BT302" s="353"/>
    </row>
    <row r="303" spans="1:72">
      <c r="A303" s="353"/>
      <c r="H303" s="353"/>
      <c r="I303" s="353"/>
      <c r="J303" s="560"/>
      <c r="K303" s="353"/>
      <c r="L303" s="353"/>
      <c r="M303" s="353"/>
      <c r="N303" s="353"/>
      <c r="O303" s="353"/>
      <c r="P303" s="353"/>
      <c r="Q303" s="353"/>
      <c r="R303" s="353"/>
      <c r="S303" s="353"/>
      <c r="T303" s="353"/>
      <c r="U303" s="353"/>
      <c r="V303" s="353"/>
      <c r="W303" s="353"/>
      <c r="X303" s="353"/>
      <c r="Y303" s="353"/>
      <c r="Z303" s="353"/>
      <c r="AA303" s="353"/>
      <c r="AB303" s="353"/>
      <c r="AC303" s="353"/>
      <c r="AD303" s="353"/>
      <c r="AE303" s="353"/>
      <c r="AF303" s="353"/>
      <c r="AG303" s="353"/>
      <c r="AH303" s="353"/>
      <c r="AI303" s="353"/>
      <c r="AJ303" s="353"/>
      <c r="AK303" s="353"/>
      <c r="AL303" s="353"/>
      <c r="AM303" s="353"/>
      <c r="AN303" s="353"/>
      <c r="AO303" s="353"/>
      <c r="AP303" s="353"/>
      <c r="AQ303" s="353"/>
      <c r="AR303" s="353"/>
      <c r="AS303" s="353"/>
      <c r="AT303" s="353"/>
      <c r="AU303" s="353"/>
      <c r="AV303" s="353"/>
      <c r="AW303" s="353"/>
      <c r="AX303" s="353"/>
      <c r="AY303" s="353"/>
      <c r="AZ303" s="353"/>
      <c r="BA303" s="353"/>
      <c r="BB303" s="353"/>
      <c r="BC303" s="353"/>
      <c r="BD303" s="353"/>
      <c r="BE303" s="353"/>
      <c r="BF303" s="353"/>
      <c r="BG303" s="353"/>
      <c r="BH303" s="353"/>
      <c r="BI303" s="353"/>
      <c r="BJ303" s="353"/>
      <c r="BK303" s="353"/>
      <c r="BL303" s="353"/>
      <c r="BM303" s="353"/>
      <c r="BN303" s="353"/>
      <c r="BO303" s="353"/>
      <c r="BP303" s="353"/>
      <c r="BQ303" s="353"/>
      <c r="BR303" s="353"/>
      <c r="BS303" s="353"/>
      <c r="BT303" s="353"/>
    </row>
    <row r="304" spans="1:72">
      <c r="A304" s="353"/>
      <c r="H304" s="353"/>
      <c r="I304" s="353"/>
      <c r="J304" s="560"/>
      <c r="K304" s="353"/>
      <c r="L304" s="353"/>
      <c r="M304" s="353"/>
      <c r="N304" s="353"/>
      <c r="O304" s="353"/>
      <c r="P304" s="353"/>
      <c r="Q304" s="353"/>
      <c r="R304" s="353"/>
      <c r="S304" s="353"/>
      <c r="T304" s="353"/>
      <c r="U304" s="353"/>
      <c r="V304" s="353"/>
      <c r="W304" s="353"/>
      <c r="X304" s="353"/>
      <c r="Y304" s="353"/>
      <c r="Z304" s="353"/>
      <c r="AA304" s="353"/>
      <c r="AB304" s="353"/>
      <c r="AC304" s="353"/>
      <c r="AD304" s="353"/>
      <c r="AE304" s="353"/>
      <c r="AF304" s="353"/>
      <c r="AG304" s="353"/>
      <c r="AH304" s="353"/>
      <c r="AI304" s="353"/>
      <c r="AJ304" s="353"/>
      <c r="AK304" s="353"/>
      <c r="AL304" s="353"/>
      <c r="AM304" s="353"/>
      <c r="AN304" s="353"/>
      <c r="AO304" s="353"/>
      <c r="AP304" s="353"/>
      <c r="AQ304" s="353"/>
      <c r="AR304" s="353"/>
      <c r="AS304" s="353"/>
      <c r="AT304" s="353"/>
      <c r="AU304" s="353"/>
      <c r="AV304" s="353"/>
      <c r="AW304" s="353"/>
      <c r="AX304" s="353"/>
      <c r="AY304" s="353"/>
      <c r="AZ304" s="353"/>
      <c r="BA304" s="353"/>
      <c r="BB304" s="353"/>
      <c r="BC304" s="353"/>
      <c r="BD304" s="353"/>
      <c r="BE304" s="353"/>
      <c r="BF304" s="353"/>
      <c r="BG304" s="353"/>
      <c r="BH304" s="353"/>
      <c r="BI304" s="353"/>
      <c r="BJ304" s="353"/>
      <c r="BK304" s="353"/>
      <c r="BL304" s="353"/>
      <c r="BM304" s="353"/>
      <c r="BN304" s="353"/>
      <c r="BO304" s="353"/>
      <c r="BP304" s="353"/>
      <c r="BQ304" s="353"/>
      <c r="BR304" s="353"/>
      <c r="BS304" s="353"/>
      <c r="BT304" s="353"/>
    </row>
    <row r="305" spans="1:72">
      <c r="A305" s="353"/>
      <c r="H305" s="353"/>
      <c r="I305" s="353"/>
      <c r="J305" s="560"/>
      <c r="K305" s="353"/>
      <c r="L305" s="353"/>
      <c r="M305" s="353"/>
      <c r="N305" s="353"/>
      <c r="O305" s="353"/>
      <c r="P305" s="353"/>
      <c r="Q305" s="353"/>
      <c r="R305" s="353"/>
      <c r="S305" s="353"/>
      <c r="T305" s="353"/>
      <c r="U305" s="353"/>
      <c r="V305" s="353"/>
      <c r="W305" s="353"/>
      <c r="X305" s="353"/>
      <c r="Y305" s="353"/>
      <c r="Z305" s="353"/>
      <c r="AA305" s="353"/>
      <c r="AB305" s="353"/>
      <c r="AC305" s="353"/>
      <c r="AD305" s="353"/>
      <c r="AE305" s="353"/>
      <c r="AF305" s="353"/>
      <c r="AG305" s="353"/>
      <c r="AH305" s="353"/>
      <c r="AI305" s="353"/>
      <c r="AJ305" s="353"/>
      <c r="AK305" s="353"/>
      <c r="AL305" s="353"/>
      <c r="AM305" s="353"/>
      <c r="AN305" s="353"/>
      <c r="AO305" s="353"/>
      <c r="AP305" s="353"/>
      <c r="AQ305" s="353"/>
      <c r="AR305" s="353"/>
      <c r="AS305" s="353"/>
      <c r="AT305" s="353"/>
      <c r="AU305" s="353"/>
      <c r="AV305" s="353"/>
      <c r="AW305" s="353"/>
      <c r="AX305" s="353"/>
      <c r="AY305" s="353"/>
      <c r="AZ305" s="353"/>
      <c r="BA305" s="353"/>
      <c r="BB305" s="353"/>
      <c r="BC305" s="353"/>
      <c r="BD305" s="353"/>
      <c r="BE305" s="353"/>
      <c r="BF305" s="353"/>
      <c r="BG305" s="353"/>
      <c r="BH305" s="353"/>
      <c r="BI305" s="353"/>
      <c r="BJ305" s="353"/>
      <c r="BK305" s="353"/>
      <c r="BL305" s="353"/>
      <c r="BM305" s="353"/>
      <c r="BN305" s="353"/>
      <c r="BO305" s="353"/>
      <c r="BP305" s="353"/>
      <c r="BQ305" s="353"/>
      <c r="BR305" s="353"/>
      <c r="BS305" s="353"/>
      <c r="BT305" s="353"/>
    </row>
    <row r="306" spans="1:72">
      <c r="A306" s="353"/>
      <c r="H306" s="353"/>
      <c r="I306" s="353"/>
      <c r="J306" s="560"/>
      <c r="K306" s="353"/>
      <c r="L306" s="353"/>
      <c r="M306" s="353"/>
      <c r="N306" s="353"/>
      <c r="O306" s="353"/>
      <c r="P306" s="353"/>
      <c r="Q306" s="353"/>
      <c r="R306" s="353"/>
      <c r="S306" s="353"/>
      <c r="T306" s="353"/>
      <c r="U306" s="353"/>
      <c r="V306" s="353"/>
      <c r="W306" s="353"/>
      <c r="X306" s="353"/>
      <c r="Y306" s="353"/>
      <c r="Z306" s="353"/>
      <c r="AA306" s="353"/>
      <c r="AB306" s="353"/>
      <c r="AC306" s="353"/>
      <c r="AD306" s="353"/>
      <c r="AE306" s="353"/>
      <c r="AF306" s="353"/>
      <c r="AG306" s="353"/>
      <c r="AH306" s="353"/>
      <c r="AI306" s="353"/>
      <c r="AJ306" s="353"/>
      <c r="AK306" s="353"/>
      <c r="AL306" s="353"/>
      <c r="AM306" s="353"/>
      <c r="AN306" s="353"/>
      <c r="AO306" s="353"/>
      <c r="AP306" s="353"/>
      <c r="AQ306" s="353"/>
      <c r="AR306" s="353"/>
      <c r="AS306" s="353"/>
      <c r="AT306" s="353"/>
      <c r="AU306" s="353"/>
      <c r="AV306" s="353"/>
      <c r="AW306" s="353"/>
      <c r="AX306" s="353"/>
      <c r="AY306" s="353"/>
      <c r="AZ306" s="353"/>
      <c r="BA306" s="353"/>
      <c r="BB306" s="353"/>
      <c r="BC306" s="353"/>
      <c r="BD306" s="353"/>
      <c r="BE306" s="353"/>
      <c r="BF306" s="353"/>
      <c r="BG306" s="353"/>
      <c r="BH306" s="353"/>
      <c r="BI306" s="353"/>
      <c r="BJ306" s="353"/>
      <c r="BK306" s="353"/>
      <c r="BL306" s="353"/>
      <c r="BM306" s="353"/>
      <c r="BN306" s="353"/>
      <c r="BO306" s="353"/>
      <c r="BP306" s="353"/>
      <c r="BQ306" s="353"/>
      <c r="BR306" s="353"/>
      <c r="BS306" s="353"/>
      <c r="BT306" s="353"/>
    </row>
    <row r="307" spans="1:72">
      <c r="A307" s="353"/>
      <c r="H307" s="353"/>
      <c r="I307" s="353"/>
      <c r="J307" s="560"/>
      <c r="K307" s="353"/>
      <c r="L307" s="353"/>
      <c r="M307" s="353"/>
      <c r="N307" s="353"/>
      <c r="O307" s="353"/>
      <c r="P307" s="353"/>
      <c r="Q307" s="353"/>
      <c r="R307" s="353"/>
      <c r="S307" s="353"/>
      <c r="T307" s="353"/>
      <c r="U307" s="353"/>
      <c r="V307" s="353"/>
      <c r="W307" s="353"/>
      <c r="X307" s="353"/>
      <c r="Y307" s="353"/>
      <c r="Z307" s="353"/>
      <c r="AA307" s="353"/>
      <c r="AB307" s="353"/>
      <c r="AC307" s="353"/>
      <c r="AD307" s="353"/>
      <c r="AE307" s="353"/>
      <c r="AF307" s="353"/>
      <c r="AG307" s="353"/>
      <c r="AH307" s="353"/>
      <c r="AI307" s="353"/>
      <c r="AJ307" s="353"/>
      <c r="AK307" s="353"/>
      <c r="AL307" s="353"/>
      <c r="AM307" s="353"/>
      <c r="AN307" s="353"/>
      <c r="AO307" s="353"/>
      <c r="AP307" s="353"/>
      <c r="AQ307" s="353"/>
      <c r="AR307" s="353"/>
      <c r="AS307" s="353"/>
      <c r="AT307" s="353"/>
      <c r="AU307" s="353"/>
      <c r="AV307" s="353"/>
      <c r="AW307" s="353"/>
      <c r="AX307" s="353"/>
      <c r="AY307" s="353"/>
      <c r="AZ307" s="353"/>
      <c r="BA307" s="353"/>
      <c r="BB307" s="353"/>
      <c r="BC307" s="353"/>
      <c r="BD307" s="353"/>
      <c r="BE307" s="353"/>
      <c r="BF307" s="353"/>
      <c r="BG307" s="353"/>
      <c r="BH307" s="353"/>
      <c r="BI307" s="353"/>
      <c r="BJ307" s="353"/>
      <c r="BK307" s="353"/>
      <c r="BL307" s="353"/>
      <c r="BM307" s="353"/>
      <c r="BN307" s="353"/>
      <c r="BO307" s="353"/>
      <c r="BP307" s="353"/>
      <c r="BQ307" s="353"/>
      <c r="BR307" s="353"/>
      <c r="BS307" s="353"/>
      <c r="BT307" s="353"/>
    </row>
    <row r="308" spans="1:72">
      <c r="A308" s="353"/>
      <c r="H308" s="353"/>
      <c r="I308" s="353"/>
      <c r="J308" s="560"/>
      <c r="K308" s="353"/>
      <c r="L308" s="353"/>
      <c r="M308" s="353"/>
      <c r="N308" s="353"/>
      <c r="O308" s="353"/>
      <c r="P308" s="353"/>
      <c r="Q308" s="353"/>
      <c r="R308" s="353"/>
      <c r="S308" s="353"/>
      <c r="T308" s="353"/>
      <c r="U308" s="353"/>
      <c r="V308" s="353"/>
      <c r="W308" s="353"/>
      <c r="X308" s="353"/>
      <c r="Y308" s="353"/>
      <c r="Z308" s="353"/>
      <c r="AA308" s="353"/>
      <c r="AB308" s="353"/>
      <c r="AC308" s="353"/>
      <c r="AD308" s="353"/>
      <c r="AE308" s="353"/>
      <c r="AF308" s="353"/>
      <c r="AG308" s="353"/>
      <c r="AH308" s="353"/>
      <c r="AI308" s="353"/>
      <c r="AJ308" s="353"/>
      <c r="AK308" s="353"/>
      <c r="AL308" s="353"/>
      <c r="AM308" s="353"/>
      <c r="AN308" s="353"/>
      <c r="AO308" s="353"/>
      <c r="AP308" s="353"/>
      <c r="AQ308" s="353"/>
      <c r="AR308" s="353"/>
      <c r="AS308" s="353"/>
      <c r="AT308" s="353"/>
      <c r="AU308" s="353"/>
      <c r="AV308" s="353"/>
      <c r="AW308" s="353"/>
      <c r="AX308" s="353"/>
      <c r="AY308" s="353"/>
      <c r="AZ308" s="353"/>
      <c r="BA308" s="353"/>
      <c r="BB308" s="353"/>
      <c r="BC308" s="353"/>
      <c r="BD308" s="353"/>
      <c r="BE308" s="353"/>
      <c r="BF308" s="353"/>
      <c r="BG308" s="353"/>
      <c r="BH308" s="353"/>
      <c r="BI308" s="353"/>
      <c r="BJ308" s="353"/>
      <c r="BK308" s="353"/>
      <c r="BL308" s="353"/>
      <c r="BM308" s="353"/>
      <c r="BN308" s="353"/>
      <c r="BO308" s="353"/>
      <c r="BP308" s="353"/>
      <c r="BQ308" s="353"/>
      <c r="BR308" s="353"/>
      <c r="BS308" s="353"/>
      <c r="BT308" s="353"/>
    </row>
    <row r="309" spans="1:72">
      <c r="A309" s="353"/>
      <c r="H309" s="353"/>
      <c r="I309" s="353"/>
      <c r="J309" s="560"/>
      <c r="K309" s="353"/>
      <c r="L309" s="353"/>
      <c r="M309" s="353"/>
      <c r="N309" s="353"/>
      <c r="O309" s="353"/>
      <c r="P309" s="353"/>
      <c r="Q309" s="353"/>
      <c r="R309" s="353"/>
      <c r="S309" s="353"/>
      <c r="T309" s="353"/>
      <c r="U309" s="353"/>
      <c r="V309" s="353"/>
      <c r="W309" s="353"/>
      <c r="X309" s="353"/>
      <c r="Y309" s="353"/>
      <c r="Z309" s="353"/>
      <c r="AA309" s="353"/>
      <c r="AB309" s="353"/>
      <c r="AC309" s="353"/>
      <c r="AD309" s="353"/>
      <c r="AE309" s="353"/>
      <c r="AF309" s="353"/>
      <c r="AG309" s="353"/>
      <c r="AH309" s="353"/>
      <c r="AI309" s="353"/>
      <c r="AJ309" s="353"/>
      <c r="AK309" s="353"/>
      <c r="AL309" s="353"/>
      <c r="AM309" s="353"/>
      <c r="AN309" s="353"/>
      <c r="AO309" s="353"/>
      <c r="AP309" s="353"/>
      <c r="AQ309" s="353"/>
      <c r="AR309" s="353"/>
      <c r="AS309" s="353"/>
      <c r="AT309" s="353"/>
      <c r="AU309" s="353"/>
      <c r="AV309" s="353"/>
      <c r="AW309" s="353"/>
      <c r="AX309" s="353"/>
      <c r="AY309" s="353"/>
      <c r="AZ309" s="353"/>
      <c r="BA309" s="353"/>
      <c r="BB309" s="353"/>
      <c r="BC309" s="353"/>
      <c r="BD309" s="353"/>
      <c r="BE309" s="353"/>
      <c r="BF309" s="353"/>
      <c r="BG309" s="353"/>
      <c r="BH309" s="353"/>
      <c r="BI309" s="353"/>
      <c r="BJ309" s="353"/>
      <c r="BK309" s="353"/>
      <c r="BL309" s="353"/>
      <c r="BM309" s="353"/>
      <c r="BN309" s="353"/>
      <c r="BO309" s="353"/>
      <c r="BP309" s="353"/>
      <c r="BQ309" s="353"/>
      <c r="BR309" s="353"/>
      <c r="BS309" s="353"/>
      <c r="BT309" s="353"/>
    </row>
    <row r="310" spans="1:72">
      <c r="A310" s="353"/>
      <c r="H310" s="353"/>
      <c r="I310" s="353"/>
      <c r="J310" s="560"/>
      <c r="K310" s="353"/>
      <c r="L310" s="353"/>
      <c r="M310" s="353"/>
      <c r="N310" s="353"/>
      <c r="O310" s="353"/>
      <c r="P310" s="353"/>
      <c r="Q310" s="353"/>
      <c r="R310" s="353"/>
      <c r="S310" s="353"/>
      <c r="T310" s="353"/>
      <c r="U310" s="353"/>
      <c r="V310" s="353"/>
      <c r="W310" s="353"/>
      <c r="X310" s="353"/>
      <c r="Y310" s="353"/>
      <c r="Z310" s="353"/>
      <c r="AA310" s="353"/>
      <c r="AB310" s="353"/>
      <c r="AC310" s="353"/>
      <c r="AD310" s="353"/>
      <c r="AE310" s="353"/>
      <c r="AF310" s="353"/>
      <c r="AG310" s="353"/>
      <c r="AH310" s="353"/>
      <c r="AI310" s="353"/>
      <c r="AJ310" s="353"/>
      <c r="AK310" s="353"/>
      <c r="AL310" s="353"/>
      <c r="AM310" s="353"/>
      <c r="AN310" s="353"/>
      <c r="AO310" s="353"/>
      <c r="AP310" s="353"/>
      <c r="AQ310" s="353"/>
      <c r="AR310" s="353"/>
      <c r="AS310" s="353"/>
      <c r="AT310" s="353"/>
      <c r="AU310" s="353"/>
      <c r="AV310" s="353"/>
      <c r="AW310" s="353"/>
      <c r="AX310" s="353"/>
      <c r="AY310" s="353"/>
      <c r="AZ310" s="353"/>
      <c r="BA310" s="353"/>
      <c r="BB310" s="353"/>
      <c r="BC310" s="353"/>
      <c r="BD310" s="353"/>
      <c r="BE310" s="353"/>
      <c r="BF310" s="353"/>
      <c r="BG310" s="353"/>
      <c r="BH310" s="353"/>
      <c r="BI310" s="353"/>
      <c r="BJ310" s="353"/>
      <c r="BK310" s="353"/>
      <c r="BL310" s="353"/>
      <c r="BM310" s="353"/>
      <c r="BN310" s="353"/>
      <c r="BO310" s="353"/>
      <c r="BP310" s="353"/>
      <c r="BQ310" s="353"/>
      <c r="BR310" s="353"/>
      <c r="BS310" s="353"/>
      <c r="BT310" s="353"/>
    </row>
    <row r="311" spans="1:72">
      <c r="A311" s="353"/>
      <c r="H311" s="353"/>
      <c r="I311" s="353"/>
      <c r="J311" s="560"/>
      <c r="K311" s="353"/>
      <c r="L311" s="353"/>
      <c r="M311" s="353"/>
      <c r="N311" s="353"/>
      <c r="O311" s="353"/>
      <c r="P311" s="353"/>
      <c r="Q311" s="353"/>
      <c r="R311" s="353"/>
      <c r="S311" s="353"/>
      <c r="T311" s="353"/>
      <c r="U311" s="353"/>
      <c r="V311" s="353"/>
      <c r="W311" s="353"/>
      <c r="X311" s="353"/>
      <c r="Y311" s="353"/>
      <c r="Z311" s="353"/>
      <c r="AA311" s="353"/>
      <c r="AB311" s="353"/>
      <c r="AC311" s="353"/>
      <c r="AD311" s="353"/>
      <c r="AE311" s="353"/>
      <c r="AF311" s="353"/>
      <c r="AG311" s="353"/>
      <c r="AH311" s="353"/>
      <c r="AI311" s="353"/>
      <c r="AJ311" s="353"/>
      <c r="AK311" s="353"/>
      <c r="AL311" s="353"/>
      <c r="AM311" s="353"/>
      <c r="AN311" s="353"/>
      <c r="AO311" s="353"/>
      <c r="AP311" s="353"/>
      <c r="AQ311" s="353"/>
      <c r="AR311" s="353"/>
      <c r="AS311" s="353"/>
      <c r="AT311" s="353"/>
      <c r="AU311" s="353"/>
      <c r="AV311" s="353"/>
      <c r="AW311" s="353"/>
      <c r="AX311" s="353"/>
      <c r="AY311" s="353"/>
      <c r="AZ311" s="353"/>
      <c r="BA311" s="353"/>
      <c r="BB311" s="353"/>
      <c r="BC311" s="353"/>
      <c r="BD311" s="353"/>
      <c r="BE311" s="353"/>
      <c r="BF311" s="353"/>
      <c r="BG311" s="353"/>
      <c r="BH311" s="353"/>
      <c r="BI311" s="353"/>
      <c r="BJ311" s="353"/>
      <c r="BK311" s="353"/>
      <c r="BL311" s="353"/>
      <c r="BM311" s="353"/>
      <c r="BN311" s="353"/>
      <c r="BO311" s="353"/>
      <c r="BP311" s="353"/>
      <c r="BQ311" s="353"/>
      <c r="BR311" s="353"/>
      <c r="BS311" s="353"/>
      <c r="BT311" s="353"/>
    </row>
    <row r="312" spans="1:72">
      <c r="A312" s="353"/>
      <c r="H312" s="353"/>
      <c r="I312" s="353"/>
      <c r="J312" s="560"/>
      <c r="K312" s="353"/>
      <c r="L312" s="353"/>
      <c r="M312" s="353"/>
      <c r="N312" s="353"/>
      <c r="O312" s="353"/>
      <c r="P312" s="353"/>
      <c r="Q312" s="353"/>
      <c r="R312" s="353"/>
      <c r="S312" s="353"/>
      <c r="T312" s="353"/>
      <c r="U312" s="353"/>
      <c r="V312" s="353"/>
      <c r="W312" s="353"/>
      <c r="X312" s="353"/>
      <c r="Y312" s="353"/>
      <c r="Z312" s="353"/>
      <c r="AA312" s="353"/>
      <c r="AB312" s="353"/>
      <c r="AC312" s="353"/>
      <c r="AD312" s="353"/>
      <c r="AE312" s="353"/>
      <c r="AF312" s="353"/>
      <c r="AG312" s="353"/>
      <c r="AH312" s="353"/>
      <c r="AI312" s="353"/>
      <c r="AJ312" s="353"/>
      <c r="AK312" s="353"/>
      <c r="AL312" s="353"/>
      <c r="AM312" s="353"/>
      <c r="AN312" s="353"/>
      <c r="AO312" s="353"/>
      <c r="AP312" s="353"/>
      <c r="AQ312" s="353"/>
      <c r="AR312" s="353"/>
      <c r="AS312" s="353"/>
      <c r="AT312" s="353"/>
      <c r="AU312" s="353"/>
      <c r="AV312" s="353"/>
      <c r="AW312" s="353"/>
      <c r="AX312" s="353"/>
      <c r="AY312" s="353"/>
      <c r="AZ312" s="353"/>
      <c r="BA312" s="353"/>
      <c r="BB312" s="353"/>
      <c r="BC312" s="353"/>
      <c r="BD312" s="353"/>
      <c r="BE312" s="353"/>
      <c r="BF312" s="353"/>
      <c r="BG312" s="353"/>
      <c r="BH312" s="353"/>
      <c r="BI312" s="353"/>
      <c r="BJ312" s="353"/>
      <c r="BK312" s="353"/>
      <c r="BL312" s="353"/>
      <c r="BM312" s="353"/>
      <c r="BN312" s="353"/>
      <c r="BO312" s="353"/>
      <c r="BP312" s="353"/>
      <c r="BQ312" s="353"/>
      <c r="BR312" s="353"/>
      <c r="BS312" s="353"/>
      <c r="BT312" s="353"/>
    </row>
    <row r="313" spans="1:72">
      <c r="A313" s="353"/>
      <c r="H313" s="353"/>
      <c r="I313" s="353"/>
      <c r="J313" s="560"/>
      <c r="K313" s="353"/>
      <c r="L313" s="353"/>
      <c r="M313" s="353"/>
      <c r="N313" s="353"/>
      <c r="O313" s="353"/>
      <c r="P313" s="353"/>
      <c r="Q313" s="353"/>
      <c r="R313" s="353"/>
      <c r="S313" s="353"/>
      <c r="T313" s="353"/>
      <c r="U313" s="353"/>
      <c r="V313" s="353"/>
      <c r="W313" s="353"/>
      <c r="X313" s="353"/>
      <c r="Y313" s="353"/>
      <c r="Z313" s="353"/>
      <c r="AA313" s="353"/>
      <c r="AB313" s="353"/>
      <c r="AC313" s="353"/>
      <c r="AD313" s="353"/>
      <c r="AE313" s="353"/>
      <c r="AF313" s="353"/>
      <c r="AG313" s="353"/>
      <c r="AH313" s="353"/>
      <c r="AI313" s="353"/>
      <c r="AJ313" s="353"/>
      <c r="AK313" s="353"/>
      <c r="AL313" s="353"/>
      <c r="AM313" s="353"/>
      <c r="AN313" s="353"/>
      <c r="AO313" s="353"/>
      <c r="AP313" s="353"/>
      <c r="AQ313" s="353"/>
      <c r="AR313" s="353"/>
      <c r="AS313" s="353"/>
      <c r="AT313" s="353"/>
      <c r="AU313" s="353"/>
      <c r="AV313" s="353"/>
      <c r="AW313" s="353"/>
      <c r="AX313" s="353"/>
      <c r="AY313" s="353"/>
      <c r="AZ313" s="353"/>
      <c r="BA313" s="353"/>
      <c r="BB313" s="353"/>
      <c r="BC313" s="353"/>
      <c r="BD313" s="353"/>
      <c r="BE313" s="353"/>
      <c r="BF313" s="353"/>
      <c r="BG313" s="353"/>
      <c r="BH313" s="353"/>
      <c r="BI313" s="353"/>
      <c r="BJ313" s="353"/>
      <c r="BK313" s="353"/>
      <c r="BL313" s="353"/>
      <c r="BM313" s="353"/>
      <c r="BN313" s="353"/>
      <c r="BO313" s="353"/>
      <c r="BP313" s="353"/>
      <c r="BQ313" s="353"/>
      <c r="BR313" s="353"/>
      <c r="BS313" s="353"/>
      <c r="BT313" s="353"/>
    </row>
    <row r="314" spans="1:72">
      <c r="A314" s="353"/>
      <c r="H314" s="353"/>
      <c r="I314" s="353"/>
      <c r="J314" s="560"/>
      <c r="K314" s="353"/>
      <c r="L314" s="353"/>
      <c r="M314" s="353"/>
      <c r="N314" s="353"/>
      <c r="O314" s="353"/>
      <c r="P314" s="353"/>
      <c r="Q314" s="353"/>
      <c r="R314" s="353"/>
      <c r="S314" s="353"/>
      <c r="T314" s="353"/>
      <c r="U314" s="353"/>
      <c r="V314" s="353"/>
      <c r="W314" s="353"/>
      <c r="X314" s="353"/>
      <c r="Y314" s="353"/>
      <c r="Z314" s="353"/>
      <c r="AA314" s="353"/>
      <c r="AB314" s="353"/>
      <c r="AC314" s="353"/>
      <c r="AD314" s="353"/>
      <c r="AE314" s="353"/>
      <c r="AF314" s="353"/>
      <c r="AG314" s="353"/>
      <c r="AH314" s="353"/>
      <c r="AI314" s="353"/>
      <c r="AJ314" s="353"/>
      <c r="AK314" s="353"/>
      <c r="AL314" s="353"/>
      <c r="AM314" s="353"/>
      <c r="AN314" s="353"/>
      <c r="AO314" s="353"/>
      <c r="AP314" s="353"/>
      <c r="AQ314" s="353"/>
      <c r="AR314" s="353"/>
      <c r="AS314" s="353"/>
      <c r="AT314" s="353"/>
      <c r="AU314" s="353"/>
      <c r="AV314" s="353"/>
      <c r="AW314" s="353"/>
      <c r="AX314" s="353"/>
      <c r="AY314" s="353"/>
      <c r="AZ314" s="353"/>
      <c r="BA314" s="353"/>
      <c r="BB314" s="353"/>
      <c r="BC314" s="353"/>
      <c r="BD314" s="353"/>
      <c r="BE314" s="353"/>
      <c r="BF314" s="353"/>
      <c r="BG314" s="353"/>
      <c r="BH314" s="353"/>
      <c r="BI314" s="353"/>
      <c r="BJ314" s="353"/>
      <c r="BK314" s="353"/>
      <c r="BL314" s="353"/>
      <c r="BM314" s="353"/>
      <c r="BN314" s="353"/>
      <c r="BO314" s="353"/>
      <c r="BP314" s="353"/>
      <c r="BQ314" s="353"/>
      <c r="BR314" s="353"/>
      <c r="BS314" s="353"/>
      <c r="BT314" s="353"/>
    </row>
    <row r="315" spans="1:72">
      <c r="A315" s="353"/>
      <c r="H315" s="353"/>
      <c r="I315" s="353"/>
      <c r="J315" s="560"/>
      <c r="K315" s="353"/>
      <c r="L315" s="353"/>
      <c r="M315" s="353"/>
      <c r="N315" s="353"/>
      <c r="O315" s="353"/>
      <c r="P315" s="353"/>
      <c r="Q315" s="353"/>
      <c r="R315" s="353"/>
      <c r="S315" s="353"/>
      <c r="T315" s="353"/>
      <c r="U315" s="353"/>
      <c r="V315" s="353"/>
      <c r="W315" s="353"/>
      <c r="X315" s="353"/>
      <c r="Y315" s="353"/>
      <c r="Z315" s="353"/>
      <c r="AA315" s="353"/>
      <c r="AB315" s="353"/>
      <c r="AC315" s="353"/>
      <c r="AD315" s="353"/>
      <c r="AE315" s="353"/>
      <c r="AF315" s="353"/>
      <c r="AG315" s="353"/>
      <c r="AH315" s="353"/>
      <c r="AI315" s="353"/>
      <c r="AJ315" s="353"/>
      <c r="AK315" s="353"/>
      <c r="AL315" s="353"/>
      <c r="AM315" s="353"/>
      <c r="AN315" s="353"/>
      <c r="AO315" s="353"/>
      <c r="AP315" s="353"/>
      <c r="AQ315" s="353"/>
      <c r="AR315" s="353"/>
      <c r="AS315" s="353"/>
      <c r="AT315" s="353"/>
      <c r="AU315" s="353"/>
      <c r="AV315" s="353"/>
      <c r="AW315" s="353"/>
      <c r="AX315" s="353"/>
      <c r="AY315" s="353"/>
      <c r="AZ315" s="353"/>
      <c r="BA315" s="353"/>
      <c r="BB315" s="353"/>
      <c r="BC315" s="353"/>
      <c r="BD315" s="353"/>
      <c r="BE315" s="353"/>
      <c r="BF315" s="353"/>
      <c r="BG315" s="353"/>
      <c r="BH315" s="353"/>
      <c r="BI315" s="353"/>
      <c r="BJ315" s="353"/>
      <c r="BK315" s="353"/>
      <c r="BL315" s="353"/>
      <c r="BM315" s="353"/>
      <c r="BN315" s="353"/>
      <c r="BO315" s="353"/>
      <c r="BP315" s="353"/>
      <c r="BQ315" s="353"/>
      <c r="BR315" s="353"/>
      <c r="BS315" s="353"/>
      <c r="BT315" s="353"/>
    </row>
    <row r="316" spans="1:72">
      <c r="A316" s="353"/>
      <c r="H316" s="353"/>
      <c r="I316" s="353"/>
      <c r="J316" s="560"/>
      <c r="K316" s="353"/>
      <c r="L316" s="353"/>
      <c r="M316" s="353"/>
      <c r="N316" s="353"/>
      <c r="O316" s="353"/>
      <c r="P316" s="353"/>
      <c r="Q316" s="353"/>
      <c r="R316" s="353"/>
      <c r="S316" s="353"/>
      <c r="T316" s="353"/>
      <c r="U316" s="353"/>
      <c r="V316" s="353"/>
      <c r="W316" s="353"/>
      <c r="X316" s="353"/>
      <c r="Y316" s="353"/>
      <c r="Z316" s="353"/>
      <c r="AA316" s="353"/>
      <c r="AB316" s="353"/>
      <c r="AC316" s="353"/>
      <c r="AD316" s="353"/>
      <c r="AE316" s="353"/>
      <c r="AF316" s="353"/>
      <c r="AG316" s="353"/>
      <c r="AH316" s="353"/>
      <c r="AI316" s="353"/>
      <c r="AJ316" s="353"/>
      <c r="AK316" s="353"/>
      <c r="AL316" s="353"/>
      <c r="AM316" s="353"/>
      <c r="AN316" s="353"/>
      <c r="AO316" s="353"/>
      <c r="AP316" s="353"/>
      <c r="AQ316" s="353"/>
      <c r="AR316" s="353"/>
      <c r="AS316" s="353"/>
      <c r="AT316" s="353"/>
      <c r="AU316" s="353"/>
      <c r="AV316" s="353"/>
      <c r="AW316" s="353"/>
      <c r="AX316" s="353"/>
      <c r="AY316" s="353"/>
      <c r="AZ316" s="353"/>
      <c r="BA316" s="353"/>
      <c r="BB316" s="353"/>
      <c r="BC316" s="353"/>
      <c r="BD316" s="353"/>
      <c r="BE316" s="353"/>
      <c r="BF316" s="353"/>
      <c r="BG316" s="353"/>
      <c r="BH316" s="353"/>
      <c r="BI316" s="353"/>
      <c r="BJ316" s="353"/>
      <c r="BK316" s="353"/>
      <c r="BL316" s="353"/>
      <c r="BM316" s="353"/>
      <c r="BN316" s="353"/>
      <c r="BO316" s="353"/>
      <c r="BP316" s="353"/>
      <c r="BQ316" s="353"/>
      <c r="BR316" s="353"/>
      <c r="BS316" s="353"/>
      <c r="BT316" s="353"/>
    </row>
    <row r="317" spans="1:72">
      <c r="A317" s="353"/>
      <c r="H317" s="353"/>
      <c r="I317" s="353"/>
      <c r="J317" s="560"/>
      <c r="K317" s="353"/>
      <c r="L317" s="353"/>
      <c r="M317" s="353"/>
      <c r="N317" s="353"/>
      <c r="O317" s="353"/>
      <c r="P317" s="353"/>
      <c r="Q317" s="353"/>
      <c r="R317" s="353"/>
      <c r="S317" s="353"/>
      <c r="T317" s="353"/>
      <c r="U317" s="353"/>
      <c r="V317" s="353"/>
      <c r="W317" s="353"/>
      <c r="X317" s="353"/>
      <c r="Y317" s="353"/>
      <c r="Z317" s="353"/>
      <c r="AA317" s="353"/>
      <c r="AB317" s="353"/>
      <c r="AC317" s="353"/>
      <c r="AD317" s="353"/>
      <c r="AE317" s="353"/>
      <c r="AF317" s="353"/>
      <c r="AG317" s="353"/>
      <c r="AH317" s="353"/>
      <c r="AI317" s="353"/>
      <c r="AJ317" s="353"/>
      <c r="AK317" s="353"/>
      <c r="AL317" s="353"/>
      <c r="AM317" s="353"/>
      <c r="AN317" s="353"/>
      <c r="AO317" s="353"/>
      <c r="AP317" s="353"/>
      <c r="AQ317" s="353"/>
      <c r="AR317" s="353"/>
      <c r="AS317" s="353"/>
      <c r="AT317" s="353"/>
      <c r="AU317" s="353"/>
      <c r="AV317" s="353"/>
      <c r="AW317" s="353"/>
      <c r="AX317" s="353"/>
      <c r="AY317" s="353"/>
      <c r="AZ317" s="353"/>
      <c r="BA317" s="353"/>
      <c r="BB317" s="353"/>
      <c r="BC317" s="353"/>
      <c r="BD317" s="353"/>
      <c r="BE317" s="353"/>
      <c r="BF317" s="353"/>
      <c r="BG317" s="353"/>
      <c r="BH317" s="353"/>
      <c r="BI317" s="353"/>
      <c r="BJ317" s="353"/>
      <c r="BK317" s="353"/>
      <c r="BL317" s="353"/>
      <c r="BM317" s="353"/>
      <c r="BN317" s="353"/>
      <c r="BO317" s="353"/>
      <c r="BP317" s="353"/>
      <c r="BQ317" s="353"/>
      <c r="BR317" s="353"/>
      <c r="BS317" s="353"/>
      <c r="BT317" s="353"/>
    </row>
    <row r="318" spans="1:72">
      <c r="A318" s="353"/>
      <c r="H318" s="353"/>
      <c r="I318" s="353"/>
      <c r="J318" s="560"/>
      <c r="K318" s="353"/>
      <c r="L318" s="353"/>
      <c r="M318" s="353"/>
      <c r="N318" s="353"/>
      <c r="O318" s="353"/>
      <c r="P318" s="353"/>
      <c r="Q318" s="353"/>
      <c r="R318" s="353"/>
      <c r="S318" s="353"/>
      <c r="T318" s="353"/>
      <c r="U318" s="353"/>
      <c r="V318" s="353"/>
      <c r="W318" s="353"/>
      <c r="X318" s="353"/>
      <c r="Y318" s="353"/>
      <c r="Z318" s="353"/>
      <c r="AA318" s="353"/>
      <c r="AB318" s="353"/>
      <c r="AC318" s="353"/>
      <c r="AD318" s="353"/>
      <c r="AE318" s="353"/>
      <c r="AF318" s="353"/>
      <c r="AG318" s="353"/>
      <c r="AH318" s="353"/>
      <c r="AI318" s="353"/>
      <c r="AJ318" s="353"/>
      <c r="AK318" s="353"/>
      <c r="AL318" s="353"/>
      <c r="AM318" s="353"/>
      <c r="AN318" s="353"/>
      <c r="AO318" s="353"/>
      <c r="AP318" s="353"/>
      <c r="AQ318" s="353"/>
      <c r="AR318" s="353"/>
      <c r="AS318" s="353"/>
      <c r="AT318" s="353"/>
      <c r="AU318" s="353"/>
      <c r="AV318" s="353"/>
      <c r="AW318" s="353"/>
      <c r="AX318" s="353"/>
      <c r="AY318" s="353"/>
      <c r="AZ318" s="353"/>
      <c r="BA318" s="353"/>
      <c r="BB318" s="353"/>
      <c r="BC318" s="353"/>
      <c r="BD318" s="353"/>
      <c r="BE318" s="353"/>
      <c r="BF318" s="353"/>
      <c r="BG318" s="353"/>
      <c r="BH318" s="353"/>
      <c r="BI318" s="353"/>
      <c r="BJ318" s="353"/>
      <c r="BK318" s="353"/>
      <c r="BL318" s="353"/>
      <c r="BM318" s="353"/>
      <c r="BN318" s="353"/>
      <c r="BO318" s="353"/>
      <c r="BP318" s="353"/>
      <c r="BQ318" s="353"/>
      <c r="BR318" s="353"/>
      <c r="BS318" s="353"/>
      <c r="BT318" s="353"/>
    </row>
    <row r="319" spans="1:72">
      <c r="A319" s="353"/>
      <c r="H319" s="353"/>
      <c r="I319" s="353"/>
      <c r="J319" s="560"/>
      <c r="K319" s="353"/>
      <c r="L319" s="353"/>
      <c r="M319" s="353"/>
      <c r="N319" s="353"/>
      <c r="O319" s="353"/>
      <c r="P319" s="353"/>
      <c r="Q319" s="353"/>
      <c r="R319" s="353"/>
      <c r="S319" s="353"/>
      <c r="T319" s="353"/>
      <c r="U319" s="353"/>
      <c r="V319" s="353"/>
      <c r="W319" s="353"/>
      <c r="X319" s="353"/>
      <c r="Y319" s="353"/>
      <c r="Z319" s="353"/>
      <c r="AA319" s="353"/>
      <c r="AB319" s="353"/>
      <c r="AC319" s="353"/>
      <c r="AD319" s="353"/>
      <c r="AE319" s="353"/>
      <c r="AF319" s="353"/>
      <c r="AG319" s="353"/>
      <c r="AH319" s="353"/>
      <c r="AI319" s="353"/>
      <c r="AJ319" s="353"/>
      <c r="AK319" s="353"/>
      <c r="AL319" s="353"/>
      <c r="AM319" s="353"/>
      <c r="AN319" s="353"/>
      <c r="AO319" s="353"/>
      <c r="AP319" s="353"/>
      <c r="AQ319" s="353"/>
      <c r="AR319" s="353"/>
      <c r="AS319" s="353"/>
      <c r="AT319" s="353"/>
      <c r="AU319" s="353"/>
      <c r="AV319" s="353"/>
      <c r="AW319" s="353"/>
      <c r="AX319" s="353"/>
      <c r="AY319" s="353"/>
      <c r="AZ319" s="353"/>
      <c r="BA319" s="353"/>
      <c r="BB319" s="353"/>
      <c r="BC319" s="353"/>
      <c r="BD319" s="353"/>
      <c r="BE319" s="353"/>
      <c r="BF319" s="353"/>
      <c r="BG319" s="353"/>
      <c r="BH319" s="353"/>
      <c r="BI319" s="353"/>
      <c r="BJ319" s="353"/>
      <c r="BK319" s="353"/>
      <c r="BL319" s="353"/>
      <c r="BM319" s="353"/>
      <c r="BN319" s="353"/>
      <c r="BO319" s="353"/>
      <c r="BP319" s="353"/>
      <c r="BQ319" s="353"/>
      <c r="BR319" s="353"/>
      <c r="BS319" s="353"/>
      <c r="BT319" s="353"/>
    </row>
    <row r="320" spans="1:72">
      <c r="A320" s="353"/>
      <c r="H320" s="353"/>
      <c r="I320" s="353"/>
      <c r="J320" s="560"/>
      <c r="K320" s="353"/>
      <c r="L320" s="353"/>
      <c r="M320" s="353"/>
      <c r="N320" s="353"/>
      <c r="O320" s="353"/>
      <c r="P320" s="353"/>
      <c r="Q320" s="353"/>
      <c r="R320" s="353"/>
      <c r="S320" s="353"/>
      <c r="T320" s="353"/>
      <c r="U320" s="353"/>
      <c r="V320" s="353"/>
      <c r="W320" s="353"/>
      <c r="X320" s="353"/>
      <c r="Y320" s="353"/>
      <c r="Z320" s="353"/>
      <c r="AA320" s="353"/>
      <c r="AB320" s="353"/>
      <c r="AC320" s="353"/>
      <c r="AD320" s="353"/>
      <c r="AE320" s="353"/>
      <c r="AF320" s="353"/>
      <c r="AG320" s="353"/>
      <c r="AH320" s="353"/>
      <c r="AI320" s="353"/>
      <c r="AJ320" s="353"/>
      <c r="AK320" s="353"/>
      <c r="AL320" s="353"/>
      <c r="AM320" s="353"/>
      <c r="AN320" s="353"/>
      <c r="AO320" s="353"/>
      <c r="AP320" s="353"/>
      <c r="AQ320" s="353"/>
      <c r="AR320" s="353"/>
      <c r="AS320" s="353"/>
      <c r="AT320" s="353"/>
      <c r="AU320" s="353"/>
      <c r="AV320" s="353"/>
      <c r="AW320" s="353"/>
      <c r="AX320" s="353"/>
      <c r="AY320" s="353"/>
      <c r="AZ320" s="353"/>
      <c r="BA320" s="353"/>
      <c r="BB320" s="353"/>
      <c r="BC320" s="353"/>
      <c r="BD320" s="353"/>
      <c r="BE320" s="353"/>
      <c r="BF320" s="353"/>
      <c r="BG320" s="353"/>
      <c r="BH320" s="353"/>
      <c r="BI320" s="353"/>
      <c r="BJ320" s="353"/>
      <c r="BK320" s="353"/>
      <c r="BL320" s="353"/>
      <c r="BM320" s="353"/>
      <c r="BN320" s="353"/>
      <c r="BO320" s="353"/>
      <c r="BP320" s="353"/>
      <c r="BQ320" s="353"/>
      <c r="BR320" s="353"/>
      <c r="BS320" s="353"/>
      <c r="BT320" s="353"/>
    </row>
    <row r="321" spans="1:72">
      <c r="A321" s="353"/>
      <c r="H321" s="353"/>
      <c r="I321" s="353"/>
      <c r="J321" s="560"/>
      <c r="K321" s="353"/>
      <c r="L321" s="353"/>
      <c r="M321" s="353"/>
      <c r="N321" s="353"/>
      <c r="O321" s="353"/>
      <c r="P321" s="353"/>
      <c r="Q321" s="353"/>
      <c r="R321" s="353"/>
      <c r="S321" s="353"/>
      <c r="T321" s="353"/>
      <c r="U321" s="353"/>
      <c r="V321" s="353"/>
      <c r="W321" s="353"/>
      <c r="X321" s="353"/>
      <c r="Y321" s="353"/>
      <c r="Z321" s="353"/>
      <c r="AA321" s="353"/>
      <c r="AB321" s="353"/>
      <c r="AC321" s="353"/>
      <c r="AD321" s="353"/>
      <c r="AE321" s="353"/>
      <c r="AF321" s="353"/>
      <c r="AG321" s="353"/>
      <c r="AH321" s="353"/>
      <c r="AI321" s="353"/>
      <c r="AJ321" s="353"/>
      <c r="AK321" s="353"/>
      <c r="AL321" s="353"/>
      <c r="AM321" s="353"/>
      <c r="AN321" s="353"/>
      <c r="AO321" s="353"/>
      <c r="AP321" s="353"/>
      <c r="AQ321" s="353"/>
      <c r="AR321" s="353"/>
      <c r="AS321" s="353"/>
      <c r="AT321" s="353"/>
      <c r="AU321" s="353"/>
      <c r="AV321" s="353"/>
      <c r="AW321" s="353"/>
      <c r="AX321" s="353"/>
      <c r="AY321" s="353"/>
      <c r="AZ321" s="353"/>
      <c r="BA321" s="353"/>
      <c r="BB321" s="353"/>
      <c r="BC321" s="353"/>
      <c r="BD321" s="353"/>
      <c r="BE321" s="353"/>
      <c r="BF321" s="353"/>
      <c r="BG321" s="353"/>
      <c r="BH321" s="353"/>
      <c r="BI321" s="353"/>
      <c r="BJ321" s="353"/>
      <c r="BK321" s="353"/>
      <c r="BL321" s="353"/>
      <c r="BM321" s="353"/>
      <c r="BN321" s="353"/>
      <c r="BO321" s="353"/>
      <c r="BP321" s="353"/>
      <c r="BQ321" s="353"/>
      <c r="BR321" s="353"/>
      <c r="BS321" s="353"/>
      <c r="BT321" s="353"/>
    </row>
    <row r="322" spans="1:72">
      <c r="A322" s="353"/>
      <c r="H322" s="353"/>
      <c r="I322" s="353"/>
      <c r="K322" s="353"/>
      <c r="L322" s="353"/>
      <c r="M322" s="353"/>
      <c r="N322" s="353"/>
      <c r="O322" s="353"/>
      <c r="P322" s="353"/>
      <c r="Q322" s="353"/>
      <c r="R322" s="353"/>
      <c r="S322" s="353"/>
      <c r="T322" s="353"/>
      <c r="U322" s="353"/>
      <c r="V322" s="353"/>
      <c r="W322" s="353"/>
      <c r="X322" s="353"/>
      <c r="Y322" s="353"/>
      <c r="Z322" s="353"/>
      <c r="AA322" s="353"/>
      <c r="AB322" s="353"/>
      <c r="AC322" s="353"/>
      <c r="AD322" s="353"/>
      <c r="AE322" s="353"/>
      <c r="AF322" s="353"/>
      <c r="AG322" s="353"/>
      <c r="AH322" s="353"/>
      <c r="AI322" s="353"/>
      <c r="AJ322" s="353"/>
      <c r="AK322" s="353"/>
      <c r="AL322" s="353"/>
      <c r="AM322" s="353"/>
      <c r="AN322" s="353"/>
      <c r="AO322" s="353"/>
      <c r="AP322" s="353"/>
      <c r="AQ322" s="353"/>
      <c r="AR322" s="353"/>
      <c r="AS322" s="353"/>
      <c r="AT322" s="353"/>
      <c r="AU322" s="353"/>
      <c r="AV322" s="353"/>
      <c r="AW322" s="353"/>
      <c r="AX322" s="353"/>
      <c r="AY322" s="353"/>
      <c r="AZ322" s="353"/>
      <c r="BA322" s="353"/>
      <c r="BB322" s="353"/>
      <c r="BC322" s="353"/>
      <c r="BD322" s="353"/>
      <c r="BE322" s="353"/>
      <c r="BF322" s="353"/>
      <c r="BG322" s="353"/>
      <c r="BH322" s="353"/>
      <c r="BI322" s="353"/>
      <c r="BJ322" s="353"/>
      <c r="BK322" s="353"/>
      <c r="BL322" s="353"/>
      <c r="BM322" s="353"/>
      <c r="BN322" s="353"/>
      <c r="BO322" s="353"/>
      <c r="BP322" s="353"/>
      <c r="BQ322" s="353"/>
      <c r="BR322" s="353"/>
      <c r="BS322" s="353"/>
      <c r="BT322" s="353"/>
    </row>
    <row r="323" spans="1:72">
      <c r="H323" s="353"/>
    </row>
  </sheetData>
  <mergeCells count="9">
    <mergeCell ref="D61:G61"/>
    <mergeCell ref="D63:F63"/>
    <mergeCell ref="D64:F64"/>
    <mergeCell ref="A129:G129"/>
    <mergeCell ref="D3:G3"/>
    <mergeCell ref="D4:G4"/>
    <mergeCell ref="D6:F6"/>
    <mergeCell ref="D7:F7"/>
    <mergeCell ref="D60:G60"/>
  </mergeCells>
  <printOptions gridLinesSet="0"/>
  <pageMargins left="0.78740157480314965" right="0.69062500000000004" top="0.59055118110236227" bottom="0.59055118110236227" header="0.51181102362204722" footer="0.51181102362204722"/>
  <pageSetup paperSize="9" scale="70" orientation="portrait" r:id="rId1"/>
  <headerFooter alignWithMargins="0"/>
  <rowBreaks count="1" manualBreakCount="1">
    <brk id="58" max="16383" man="1"/>
  </rowBreaks>
  <ignoredErrors>
    <ignoredError sqref="F10:F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00B050"/>
  </sheetPr>
  <dimension ref="A1:M137"/>
  <sheetViews>
    <sheetView showGridLines="0" view="pageLayout" zoomScaleNormal="100" zoomScaleSheetLayoutView="106" workbookViewId="0">
      <selection activeCell="D24" sqref="D24"/>
    </sheetView>
  </sheetViews>
  <sheetFormatPr baseColWidth="10" defaultColWidth="12.42578125" defaultRowHeight="12.75"/>
  <cols>
    <col min="1" max="1" width="35.28515625" style="5" customWidth="1"/>
    <col min="2" max="2" width="8.7109375" style="6" customWidth="1"/>
    <col min="3" max="3" width="10.42578125" style="6" customWidth="1"/>
    <col min="4" max="4" width="14" style="6" customWidth="1"/>
    <col min="5" max="5" width="8.85546875" style="6" customWidth="1"/>
    <col min="6" max="6" width="15.85546875" style="6" customWidth="1"/>
    <col min="7" max="7" width="27.85546875" style="5" customWidth="1"/>
    <col min="8" max="8" width="3.7109375" style="5" customWidth="1"/>
    <col min="9" max="9" width="2.7109375" style="5" customWidth="1"/>
    <col min="10" max="15" width="11" style="5" customWidth="1"/>
    <col min="16" max="16" width="24.7109375" style="5" customWidth="1"/>
    <col min="17" max="27" width="11" style="5" customWidth="1"/>
    <col min="28" max="28" width="36.140625" style="5" customWidth="1"/>
    <col min="29" max="38" width="8.7109375" style="5" customWidth="1"/>
    <col min="39" max="235" width="11" style="5" customWidth="1"/>
    <col min="236" max="256" width="12.42578125" style="5"/>
    <col min="257" max="257" width="30.7109375" style="5" customWidth="1"/>
    <col min="258" max="258" width="8.7109375" style="5" customWidth="1"/>
    <col min="259" max="259" width="10.42578125" style="5" customWidth="1"/>
    <col min="260" max="260" width="16.42578125" style="5" customWidth="1"/>
    <col min="261" max="261" width="10.7109375" style="5" customWidth="1"/>
    <col min="262" max="262" width="8.85546875" style="5" customWidth="1"/>
    <col min="263" max="263" width="26.42578125" style="5" customWidth="1"/>
    <col min="264" max="264" width="3.7109375" style="5" customWidth="1"/>
    <col min="265" max="265" width="2.7109375" style="5" customWidth="1"/>
    <col min="266" max="271" width="11" style="5" customWidth="1"/>
    <col min="272" max="272" width="24.7109375" style="5" customWidth="1"/>
    <col min="273" max="283" width="11" style="5" customWidth="1"/>
    <col min="284" max="284" width="36.140625" style="5" customWidth="1"/>
    <col min="285" max="294" width="8.7109375" style="5" customWidth="1"/>
    <col min="295" max="491" width="11" style="5" customWidth="1"/>
    <col min="492" max="512" width="12.42578125" style="5"/>
    <col min="513" max="513" width="30.7109375" style="5" customWidth="1"/>
    <col min="514" max="514" width="8.7109375" style="5" customWidth="1"/>
    <col min="515" max="515" width="10.42578125" style="5" customWidth="1"/>
    <col min="516" max="516" width="16.42578125" style="5" customWidth="1"/>
    <col min="517" max="517" width="10.7109375" style="5" customWidth="1"/>
    <col min="518" max="518" width="8.85546875" style="5" customWidth="1"/>
    <col min="519" max="519" width="26.42578125" style="5" customWidth="1"/>
    <col min="520" max="520" width="3.7109375" style="5" customWidth="1"/>
    <col min="521" max="521" width="2.7109375" style="5" customWidth="1"/>
    <col min="522" max="527" width="11" style="5" customWidth="1"/>
    <col min="528" max="528" width="24.7109375" style="5" customWidth="1"/>
    <col min="529" max="539" width="11" style="5" customWidth="1"/>
    <col min="540" max="540" width="36.140625" style="5" customWidth="1"/>
    <col min="541" max="550" width="8.7109375" style="5" customWidth="1"/>
    <col min="551" max="747" width="11" style="5" customWidth="1"/>
    <col min="748" max="768" width="12.42578125" style="5"/>
    <col min="769" max="769" width="30.7109375" style="5" customWidth="1"/>
    <col min="770" max="770" width="8.7109375" style="5" customWidth="1"/>
    <col min="771" max="771" width="10.42578125" style="5" customWidth="1"/>
    <col min="772" max="772" width="16.42578125" style="5" customWidth="1"/>
    <col min="773" max="773" width="10.7109375" style="5" customWidth="1"/>
    <col min="774" max="774" width="8.85546875" style="5" customWidth="1"/>
    <col min="775" max="775" width="26.42578125" style="5" customWidth="1"/>
    <col min="776" max="776" width="3.7109375" style="5" customWidth="1"/>
    <col min="777" max="777" width="2.7109375" style="5" customWidth="1"/>
    <col min="778" max="783" width="11" style="5" customWidth="1"/>
    <col min="784" max="784" width="24.7109375" style="5" customWidth="1"/>
    <col min="785" max="795" width="11" style="5" customWidth="1"/>
    <col min="796" max="796" width="36.140625" style="5" customWidth="1"/>
    <col min="797" max="806" width="8.7109375" style="5" customWidth="1"/>
    <col min="807" max="1003" width="11" style="5" customWidth="1"/>
    <col min="1004" max="1024" width="12.42578125" style="5"/>
    <col min="1025" max="1025" width="30.7109375" style="5" customWidth="1"/>
    <col min="1026" max="1026" width="8.7109375" style="5" customWidth="1"/>
    <col min="1027" max="1027" width="10.42578125" style="5" customWidth="1"/>
    <col min="1028" max="1028" width="16.42578125" style="5" customWidth="1"/>
    <col min="1029" max="1029" width="10.7109375" style="5" customWidth="1"/>
    <col min="1030" max="1030" width="8.85546875" style="5" customWidth="1"/>
    <col min="1031" max="1031" width="26.42578125" style="5" customWidth="1"/>
    <col min="1032" max="1032" width="3.7109375" style="5" customWidth="1"/>
    <col min="1033" max="1033" width="2.7109375" style="5" customWidth="1"/>
    <col min="1034" max="1039" width="11" style="5" customWidth="1"/>
    <col min="1040" max="1040" width="24.7109375" style="5" customWidth="1"/>
    <col min="1041" max="1051" width="11" style="5" customWidth="1"/>
    <col min="1052" max="1052" width="36.140625" style="5" customWidth="1"/>
    <col min="1053" max="1062" width="8.7109375" style="5" customWidth="1"/>
    <col min="1063" max="1259" width="11" style="5" customWidth="1"/>
    <col min="1260" max="1280" width="12.42578125" style="5"/>
    <col min="1281" max="1281" width="30.7109375" style="5" customWidth="1"/>
    <col min="1282" max="1282" width="8.7109375" style="5" customWidth="1"/>
    <col min="1283" max="1283" width="10.42578125" style="5" customWidth="1"/>
    <col min="1284" max="1284" width="16.42578125" style="5" customWidth="1"/>
    <col min="1285" max="1285" width="10.7109375" style="5" customWidth="1"/>
    <col min="1286" max="1286" width="8.85546875" style="5" customWidth="1"/>
    <col min="1287" max="1287" width="26.42578125" style="5" customWidth="1"/>
    <col min="1288" max="1288" width="3.7109375" style="5" customWidth="1"/>
    <col min="1289" max="1289" width="2.7109375" style="5" customWidth="1"/>
    <col min="1290" max="1295" width="11" style="5" customWidth="1"/>
    <col min="1296" max="1296" width="24.7109375" style="5" customWidth="1"/>
    <col min="1297" max="1307" width="11" style="5" customWidth="1"/>
    <col min="1308" max="1308" width="36.140625" style="5" customWidth="1"/>
    <col min="1309" max="1318" width="8.7109375" style="5" customWidth="1"/>
    <col min="1319" max="1515" width="11" style="5" customWidth="1"/>
    <col min="1516" max="1536" width="12.42578125" style="5"/>
    <col min="1537" max="1537" width="30.7109375" style="5" customWidth="1"/>
    <col min="1538" max="1538" width="8.7109375" style="5" customWidth="1"/>
    <col min="1539" max="1539" width="10.42578125" style="5" customWidth="1"/>
    <col min="1540" max="1540" width="16.42578125" style="5" customWidth="1"/>
    <col min="1541" max="1541" width="10.7109375" style="5" customWidth="1"/>
    <col min="1542" max="1542" width="8.85546875" style="5" customWidth="1"/>
    <col min="1543" max="1543" width="26.42578125" style="5" customWidth="1"/>
    <col min="1544" max="1544" width="3.7109375" style="5" customWidth="1"/>
    <col min="1545" max="1545" width="2.7109375" style="5" customWidth="1"/>
    <col min="1546" max="1551" width="11" style="5" customWidth="1"/>
    <col min="1552" max="1552" width="24.7109375" style="5" customWidth="1"/>
    <col min="1553" max="1563" width="11" style="5" customWidth="1"/>
    <col min="1564" max="1564" width="36.140625" style="5" customWidth="1"/>
    <col min="1565" max="1574" width="8.7109375" style="5" customWidth="1"/>
    <col min="1575" max="1771" width="11" style="5" customWidth="1"/>
    <col min="1772" max="1792" width="12.42578125" style="5"/>
    <col min="1793" max="1793" width="30.7109375" style="5" customWidth="1"/>
    <col min="1794" max="1794" width="8.7109375" style="5" customWidth="1"/>
    <col min="1795" max="1795" width="10.42578125" style="5" customWidth="1"/>
    <col min="1796" max="1796" width="16.42578125" style="5" customWidth="1"/>
    <col min="1797" max="1797" width="10.7109375" style="5" customWidth="1"/>
    <col min="1798" max="1798" width="8.85546875" style="5" customWidth="1"/>
    <col min="1799" max="1799" width="26.42578125" style="5" customWidth="1"/>
    <col min="1800" max="1800" width="3.7109375" style="5" customWidth="1"/>
    <col min="1801" max="1801" width="2.7109375" style="5" customWidth="1"/>
    <col min="1802" max="1807" width="11" style="5" customWidth="1"/>
    <col min="1808" max="1808" width="24.7109375" style="5" customWidth="1"/>
    <col min="1809" max="1819" width="11" style="5" customWidth="1"/>
    <col min="1820" max="1820" width="36.140625" style="5" customWidth="1"/>
    <col min="1821" max="1830" width="8.7109375" style="5" customWidth="1"/>
    <col min="1831" max="2027" width="11" style="5" customWidth="1"/>
    <col min="2028" max="2048" width="12.42578125" style="5"/>
    <col min="2049" max="2049" width="30.7109375" style="5" customWidth="1"/>
    <col min="2050" max="2050" width="8.7109375" style="5" customWidth="1"/>
    <col min="2051" max="2051" width="10.42578125" style="5" customWidth="1"/>
    <col min="2052" max="2052" width="16.42578125" style="5" customWidth="1"/>
    <col min="2053" max="2053" width="10.7109375" style="5" customWidth="1"/>
    <col min="2054" max="2054" width="8.85546875" style="5" customWidth="1"/>
    <col min="2055" max="2055" width="26.42578125" style="5" customWidth="1"/>
    <col min="2056" max="2056" width="3.7109375" style="5" customWidth="1"/>
    <col min="2057" max="2057" width="2.7109375" style="5" customWidth="1"/>
    <col min="2058" max="2063" width="11" style="5" customWidth="1"/>
    <col min="2064" max="2064" width="24.7109375" style="5" customWidth="1"/>
    <col min="2065" max="2075" width="11" style="5" customWidth="1"/>
    <col min="2076" max="2076" width="36.140625" style="5" customWidth="1"/>
    <col min="2077" max="2086" width="8.7109375" style="5" customWidth="1"/>
    <col min="2087" max="2283" width="11" style="5" customWidth="1"/>
    <col min="2284" max="2304" width="12.42578125" style="5"/>
    <col min="2305" max="2305" width="30.7109375" style="5" customWidth="1"/>
    <col min="2306" max="2306" width="8.7109375" style="5" customWidth="1"/>
    <col min="2307" max="2307" width="10.42578125" style="5" customWidth="1"/>
    <col min="2308" max="2308" width="16.42578125" style="5" customWidth="1"/>
    <col min="2309" max="2309" width="10.7109375" style="5" customWidth="1"/>
    <col min="2310" max="2310" width="8.85546875" style="5" customWidth="1"/>
    <col min="2311" max="2311" width="26.42578125" style="5" customWidth="1"/>
    <col min="2312" max="2312" width="3.7109375" style="5" customWidth="1"/>
    <col min="2313" max="2313" width="2.7109375" style="5" customWidth="1"/>
    <col min="2314" max="2319" width="11" style="5" customWidth="1"/>
    <col min="2320" max="2320" width="24.7109375" style="5" customWidth="1"/>
    <col min="2321" max="2331" width="11" style="5" customWidth="1"/>
    <col min="2332" max="2332" width="36.140625" style="5" customWidth="1"/>
    <col min="2333" max="2342" width="8.7109375" style="5" customWidth="1"/>
    <col min="2343" max="2539" width="11" style="5" customWidth="1"/>
    <col min="2540" max="2560" width="12.42578125" style="5"/>
    <col min="2561" max="2561" width="30.7109375" style="5" customWidth="1"/>
    <col min="2562" max="2562" width="8.7109375" style="5" customWidth="1"/>
    <col min="2563" max="2563" width="10.42578125" style="5" customWidth="1"/>
    <col min="2564" max="2564" width="16.42578125" style="5" customWidth="1"/>
    <col min="2565" max="2565" width="10.7109375" style="5" customWidth="1"/>
    <col min="2566" max="2566" width="8.85546875" style="5" customWidth="1"/>
    <col min="2567" max="2567" width="26.42578125" style="5" customWidth="1"/>
    <col min="2568" max="2568" width="3.7109375" style="5" customWidth="1"/>
    <col min="2569" max="2569" width="2.7109375" style="5" customWidth="1"/>
    <col min="2570" max="2575" width="11" style="5" customWidth="1"/>
    <col min="2576" max="2576" width="24.7109375" style="5" customWidth="1"/>
    <col min="2577" max="2587" width="11" style="5" customWidth="1"/>
    <col min="2588" max="2588" width="36.140625" style="5" customWidth="1"/>
    <col min="2589" max="2598" width="8.7109375" style="5" customWidth="1"/>
    <col min="2599" max="2795" width="11" style="5" customWidth="1"/>
    <col min="2796" max="2816" width="12.42578125" style="5"/>
    <col min="2817" max="2817" width="30.7109375" style="5" customWidth="1"/>
    <col min="2818" max="2818" width="8.7109375" style="5" customWidth="1"/>
    <col min="2819" max="2819" width="10.42578125" style="5" customWidth="1"/>
    <col min="2820" max="2820" width="16.42578125" style="5" customWidth="1"/>
    <col min="2821" max="2821" width="10.7109375" style="5" customWidth="1"/>
    <col min="2822" max="2822" width="8.85546875" style="5" customWidth="1"/>
    <col min="2823" max="2823" width="26.42578125" style="5" customWidth="1"/>
    <col min="2824" max="2824" width="3.7109375" style="5" customWidth="1"/>
    <col min="2825" max="2825" width="2.7109375" style="5" customWidth="1"/>
    <col min="2826" max="2831" width="11" style="5" customWidth="1"/>
    <col min="2832" max="2832" width="24.7109375" style="5" customWidth="1"/>
    <col min="2833" max="2843" width="11" style="5" customWidth="1"/>
    <col min="2844" max="2844" width="36.140625" style="5" customWidth="1"/>
    <col min="2845" max="2854" width="8.7109375" style="5" customWidth="1"/>
    <col min="2855" max="3051" width="11" style="5" customWidth="1"/>
    <col min="3052" max="3072" width="12.42578125" style="5"/>
    <col min="3073" max="3073" width="30.7109375" style="5" customWidth="1"/>
    <col min="3074" max="3074" width="8.7109375" style="5" customWidth="1"/>
    <col min="3075" max="3075" width="10.42578125" style="5" customWidth="1"/>
    <col min="3076" max="3076" width="16.42578125" style="5" customWidth="1"/>
    <col min="3077" max="3077" width="10.7109375" style="5" customWidth="1"/>
    <col min="3078" max="3078" width="8.85546875" style="5" customWidth="1"/>
    <col min="3079" max="3079" width="26.42578125" style="5" customWidth="1"/>
    <col min="3080" max="3080" width="3.7109375" style="5" customWidth="1"/>
    <col min="3081" max="3081" width="2.7109375" style="5" customWidth="1"/>
    <col min="3082" max="3087" width="11" style="5" customWidth="1"/>
    <col min="3088" max="3088" width="24.7109375" style="5" customWidth="1"/>
    <col min="3089" max="3099" width="11" style="5" customWidth="1"/>
    <col min="3100" max="3100" width="36.140625" style="5" customWidth="1"/>
    <col min="3101" max="3110" width="8.7109375" style="5" customWidth="1"/>
    <col min="3111" max="3307" width="11" style="5" customWidth="1"/>
    <col min="3308" max="3328" width="12.42578125" style="5"/>
    <col min="3329" max="3329" width="30.7109375" style="5" customWidth="1"/>
    <col min="3330" max="3330" width="8.7109375" style="5" customWidth="1"/>
    <col min="3331" max="3331" width="10.42578125" style="5" customWidth="1"/>
    <col min="3332" max="3332" width="16.42578125" style="5" customWidth="1"/>
    <col min="3333" max="3333" width="10.7109375" style="5" customWidth="1"/>
    <col min="3334" max="3334" width="8.85546875" style="5" customWidth="1"/>
    <col min="3335" max="3335" width="26.42578125" style="5" customWidth="1"/>
    <col min="3336" max="3336" width="3.7109375" style="5" customWidth="1"/>
    <col min="3337" max="3337" width="2.7109375" style="5" customWidth="1"/>
    <col min="3338" max="3343" width="11" style="5" customWidth="1"/>
    <col min="3344" max="3344" width="24.7109375" style="5" customWidth="1"/>
    <col min="3345" max="3355" width="11" style="5" customWidth="1"/>
    <col min="3356" max="3356" width="36.140625" style="5" customWidth="1"/>
    <col min="3357" max="3366" width="8.7109375" style="5" customWidth="1"/>
    <col min="3367" max="3563" width="11" style="5" customWidth="1"/>
    <col min="3564" max="3584" width="12.42578125" style="5"/>
    <col min="3585" max="3585" width="30.7109375" style="5" customWidth="1"/>
    <col min="3586" max="3586" width="8.7109375" style="5" customWidth="1"/>
    <col min="3587" max="3587" width="10.42578125" style="5" customWidth="1"/>
    <col min="3588" max="3588" width="16.42578125" style="5" customWidth="1"/>
    <col min="3589" max="3589" width="10.7109375" style="5" customWidth="1"/>
    <col min="3590" max="3590" width="8.85546875" style="5" customWidth="1"/>
    <col min="3591" max="3591" width="26.42578125" style="5" customWidth="1"/>
    <col min="3592" max="3592" width="3.7109375" style="5" customWidth="1"/>
    <col min="3593" max="3593" width="2.7109375" style="5" customWidth="1"/>
    <col min="3594" max="3599" width="11" style="5" customWidth="1"/>
    <col min="3600" max="3600" width="24.7109375" style="5" customWidth="1"/>
    <col min="3601" max="3611" width="11" style="5" customWidth="1"/>
    <col min="3612" max="3612" width="36.140625" style="5" customWidth="1"/>
    <col min="3613" max="3622" width="8.7109375" style="5" customWidth="1"/>
    <col min="3623" max="3819" width="11" style="5" customWidth="1"/>
    <col min="3820" max="3840" width="12.42578125" style="5"/>
    <col min="3841" max="3841" width="30.7109375" style="5" customWidth="1"/>
    <col min="3842" max="3842" width="8.7109375" style="5" customWidth="1"/>
    <col min="3843" max="3843" width="10.42578125" style="5" customWidth="1"/>
    <col min="3844" max="3844" width="16.42578125" style="5" customWidth="1"/>
    <col min="3845" max="3845" width="10.7109375" style="5" customWidth="1"/>
    <col min="3846" max="3846" width="8.85546875" style="5" customWidth="1"/>
    <col min="3847" max="3847" width="26.42578125" style="5" customWidth="1"/>
    <col min="3848" max="3848" width="3.7109375" style="5" customWidth="1"/>
    <col min="3849" max="3849" width="2.7109375" style="5" customWidth="1"/>
    <col min="3850" max="3855" width="11" style="5" customWidth="1"/>
    <col min="3856" max="3856" width="24.7109375" style="5" customWidth="1"/>
    <col min="3857" max="3867" width="11" style="5" customWidth="1"/>
    <col min="3868" max="3868" width="36.140625" style="5" customWidth="1"/>
    <col min="3869" max="3878" width="8.7109375" style="5" customWidth="1"/>
    <col min="3879" max="4075" width="11" style="5" customWidth="1"/>
    <col min="4076" max="4096" width="12.42578125" style="5"/>
    <col min="4097" max="4097" width="30.7109375" style="5" customWidth="1"/>
    <col min="4098" max="4098" width="8.7109375" style="5" customWidth="1"/>
    <col min="4099" max="4099" width="10.42578125" style="5" customWidth="1"/>
    <col min="4100" max="4100" width="16.42578125" style="5" customWidth="1"/>
    <col min="4101" max="4101" width="10.7109375" style="5" customWidth="1"/>
    <col min="4102" max="4102" width="8.85546875" style="5" customWidth="1"/>
    <col min="4103" max="4103" width="26.42578125" style="5" customWidth="1"/>
    <col min="4104" max="4104" width="3.7109375" style="5" customWidth="1"/>
    <col min="4105" max="4105" width="2.7109375" style="5" customWidth="1"/>
    <col min="4106" max="4111" width="11" style="5" customWidth="1"/>
    <col min="4112" max="4112" width="24.7109375" style="5" customWidth="1"/>
    <col min="4113" max="4123" width="11" style="5" customWidth="1"/>
    <col min="4124" max="4124" width="36.140625" style="5" customWidth="1"/>
    <col min="4125" max="4134" width="8.7109375" style="5" customWidth="1"/>
    <col min="4135" max="4331" width="11" style="5" customWidth="1"/>
    <col min="4332" max="4352" width="12.42578125" style="5"/>
    <col min="4353" max="4353" width="30.7109375" style="5" customWidth="1"/>
    <col min="4354" max="4354" width="8.7109375" style="5" customWidth="1"/>
    <col min="4355" max="4355" width="10.42578125" style="5" customWidth="1"/>
    <col min="4356" max="4356" width="16.42578125" style="5" customWidth="1"/>
    <col min="4357" max="4357" width="10.7109375" style="5" customWidth="1"/>
    <col min="4358" max="4358" width="8.85546875" style="5" customWidth="1"/>
    <col min="4359" max="4359" width="26.42578125" style="5" customWidth="1"/>
    <col min="4360" max="4360" width="3.7109375" style="5" customWidth="1"/>
    <col min="4361" max="4361" width="2.7109375" style="5" customWidth="1"/>
    <col min="4362" max="4367" width="11" style="5" customWidth="1"/>
    <col min="4368" max="4368" width="24.7109375" style="5" customWidth="1"/>
    <col min="4369" max="4379" width="11" style="5" customWidth="1"/>
    <col min="4380" max="4380" width="36.140625" style="5" customWidth="1"/>
    <col min="4381" max="4390" width="8.7109375" style="5" customWidth="1"/>
    <col min="4391" max="4587" width="11" style="5" customWidth="1"/>
    <col min="4588" max="4608" width="12.42578125" style="5"/>
    <col min="4609" max="4609" width="30.7109375" style="5" customWidth="1"/>
    <col min="4610" max="4610" width="8.7109375" style="5" customWidth="1"/>
    <col min="4611" max="4611" width="10.42578125" style="5" customWidth="1"/>
    <col min="4612" max="4612" width="16.42578125" style="5" customWidth="1"/>
    <col min="4613" max="4613" width="10.7109375" style="5" customWidth="1"/>
    <col min="4614" max="4614" width="8.85546875" style="5" customWidth="1"/>
    <col min="4615" max="4615" width="26.42578125" style="5" customWidth="1"/>
    <col min="4616" max="4616" width="3.7109375" style="5" customWidth="1"/>
    <col min="4617" max="4617" width="2.7109375" style="5" customWidth="1"/>
    <col min="4618" max="4623" width="11" style="5" customWidth="1"/>
    <col min="4624" max="4624" width="24.7109375" style="5" customWidth="1"/>
    <col min="4625" max="4635" width="11" style="5" customWidth="1"/>
    <col min="4636" max="4636" width="36.140625" style="5" customWidth="1"/>
    <col min="4637" max="4646" width="8.7109375" style="5" customWidth="1"/>
    <col min="4647" max="4843" width="11" style="5" customWidth="1"/>
    <col min="4844" max="4864" width="12.42578125" style="5"/>
    <col min="4865" max="4865" width="30.7109375" style="5" customWidth="1"/>
    <col min="4866" max="4866" width="8.7109375" style="5" customWidth="1"/>
    <col min="4867" max="4867" width="10.42578125" style="5" customWidth="1"/>
    <col min="4868" max="4868" width="16.42578125" style="5" customWidth="1"/>
    <col min="4869" max="4869" width="10.7109375" style="5" customWidth="1"/>
    <col min="4870" max="4870" width="8.85546875" style="5" customWidth="1"/>
    <col min="4871" max="4871" width="26.42578125" style="5" customWidth="1"/>
    <col min="4872" max="4872" width="3.7109375" style="5" customWidth="1"/>
    <col min="4873" max="4873" width="2.7109375" style="5" customWidth="1"/>
    <col min="4874" max="4879" width="11" style="5" customWidth="1"/>
    <col min="4880" max="4880" width="24.7109375" style="5" customWidth="1"/>
    <col min="4881" max="4891" width="11" style="5" customWidth="1"/>
    <col min="4892" max="4892" width="36.140625" style="5" customWidth="1"/>
    <col min="4893" max="4902" width="8.7109375" style="5" customWidth="1"/>
    <col min="4903" max="5099" width="11" style="5" customWidth="1"/>
    <col min="5100" max="5120" width="12.42578125" style="5"/>
    <col min="5121" max="5121" width="30.7109375" style="5" customWidth="1"/>
    <col min="5122" max="5122" width="8.7109375" style="5" customWidth="1"/>
    <col min="5123" max="5123" width="10.42578125" style="5" customWidth="1"/>
    <col min="5124" max="5124" width="16.42578125" style="5" customWidth="1"/>
    <col min="5125" max="5125" width="10.7109375" style="5" customWidth="1"/>
    <col min="5126" max="5126" width="8.85546875" style="5" customWidth="1"/>
    <col min="5127" max="5127" width="26.42578125" style="5" customWidth="1"/>
    <col min="5128" max="5128" width="3.7109375" style="5" customWidth="1"/>
    <col min="5129" max="5129" width="2.7109375" style="5" customWidth="1"/>
    <col min="5130" max="5135" width="11" style="5" customWidth="1"/>
    <col min="5136" max="5136" width="24.7109375" style="5" customWidth="1"/>
    <col min="5137" max="5147" width="11" style="5" customWidth="1"/>
    <col min="5148" max="5148" width="36.140625" style="5" customWidth="1"/>
    <col min="5149" max="5158" width="8.7109375" style="5" customWidth="1"/>
    <col min="5159" max="5355" width="11" style="5" customWidth="1"/>
    <col min="5356" max="5376" width="12.42578125" style="5"/>
    <col min="5377" max="5377" width="30.7109375" style="5" customWidth="1"/>
    <col min="5378" max="5378" width="8.7109375" style="5" customWidth="1"/>
    <col min="5379" max="5379" width="10.42578125" style="5" customWidth="1"/>
    <col min="5380" max="5380" width="16.42578125" style="5" customWidth="1"/>
    <col min="5381" max="5381" width="10.7109375" style="5" customWidth="1"/>
    <col min="5382" max="5382" width="8.85546875" style="5" customWidth="1"/>
    <col min="5383" max="5383" width="26.42578125" style="5" customWidth="1"/>
    <col min="5384" max="5384" width="3.7109375" style="5" customWidth="1"/>
    <col min="5385" max="5385" width="2.7109375" style="5" customWidth="1"/>
    <col min="5386" max="5391" width="11" style="5" customWidth="1"/>
    <col min="5392" max="5392" width="24.7109375" style="5" customWidth="1"/>
    <col min="5393" max="5403" width="11" style="5" customWidth="1"/>
    <col min="5404" max="5404" width="36.140625" style="5" customWidth="1"/>
    <col min="5405" max="5414" width="8.7109375" style="5" customWidth="1"/>
    <col min="5415" max="5611" width="11" style="5" customWidth="1"/>
    <col min="5612" max="5632" width="12.42578125" style="5"/>
    <col min="5633" max="5633" width="30.7109375" style="5" customWidth="1"/>
    <col min="5634" max="5634" width="8.7109375" style="5" customWidth="1"/>
    <col min="5635" max="5635" width="10.42578125" style="5" customWidth="1"/>
    <col min="5636" max="5636" width="16.42578125" style="5" customWidth="1"/>
    <col min="5637" max="5637" width="10.7109375" style="5" customWidth="1"/>
    <col min="5638" max="5638" width="8.85546875" style="5" customWidth="1"/>
    <col min="5639" max="5639" width="26.42578125" style="5" customWidth="1"/>
    <col min="5640" max="5640" width="3.7109375" style="5" customWidth="1"/>
    <col min="5641" max="5641" width="2.7109375" style="5" customWidth="1"/>
    <col min="5642" max="5647" width="11" style="5" customWidth="1"/>
    <col min="5648" max="5648" width="24.7109375" style="5" customWidth="1"/>
    <col min="5649" max="5659" width="11" style="5" customWidth="1"/>
    <col min="5660" max="5660" width="36.140625" style="5" customWidth="1"/>
    <col min="5661" max="5670" width="8.7109375" style="5" customWidth="1"/>
    <col min="5671" max="5867" width="11" style="5" customWidth="1"/>
    <col min="5868" max="5888" width="12.42578125" style="5"/>
    <col min="5889" max="5889" width="30.7109375" style="5" customWidth="1"/>
    <col min="5890" max="5890" width="8.7109375" style="5" customWidth="1"/>
    <col min="5891" max="5891" width="10.42578125" style="5" customWidth="1"/>
    <col min="5892" max="5892" width="16.42578125" style="5" customWidth="1"/>
    <col min="5893" max="5893" width="10.7109375" style="5" customWidth="1"/>
    <col min="5894" max="5894" width="8.85546875" style="5" customWidth="1"/>
    <col min="5895" max="5895" width="26.42578125" style="5" customWidth="1"/>
    <col min="5896" max="5896" width="3.7109375" style="5" customWidth="1"/>
    <col min="5897" max="5897" width="2.7109375" style="5" customWidth="1"/>
    <col min="5898" max="5903" width="11" style="5" customWidth="1"/>
    <col min="5904" max="5904" width="24.7109375" style="5" customWidth="1"/>
    <col min="5905" max="5915" width="11" style="5" customWidth="1"/>
    <col min="5916" max="5916" width="36.140625" style="5" customWidth="1"/>
    <col min="5917" max="5926" width="8.7109375" style="5" customWidth="1"/>
    <col min="5927" max="6123" width="11" style="5" customWidth="1"/>
    <col min="6124" max="6144" width="12.42578125" style="5"/>
    <col min="6145" max="6145" width="30.7109375" style="5" customWidth="1"/>
    <col min="6146" max="6146" width="8.7109375" style="5" customWidth="1"/>
    <col min="6147" max="6147" width="10.42578125" style="5" customWidth="1"/>
    <col min="6148" max="6148" width="16.42578125" style="5" customWidth="1"/>
    <col min="6149" max="6149" width="10.7109375" style="5" customWidth="1"/>
    <col min="6150" max="6150" width="8.85546875" style="5" customWidth="1"/>
    <col min="6151" max="6151" width="26.42578125" style="5" customWidth="1"/>
    <col min="6152" max="6152" width="3.7109375" style="5" customWidth="1"/>
    <col min="6153" max="6153" width="2.7109375" style="5" customWidth="1"/>
    <col min="6154" max="6159" width="11" style="5" customWidth="1"/>
    <col min="6160" max="6160" width="24.7109375" style="5" customWidth="1"/>
    <col min="6161" max="6171" width="11" style="5" customWidth="1"/>
    <col min="6172" max="6172" width="36.140625" style="5" customWidth="1"/>
    <col min="6173" max="6182" width="8.7109375" style="5" customWidth="1"/>
    <col min="6183" max="6379" width="11" style="5" customWidth="1"/>
    <col min="6380" max="6400" width="12.42578125" style="5"/>
    <col min="6401" max="6401" width="30.7109375" style="5" customWidth="1"/>
    <col min="6402" max="6402" width="8.7109375" style="5" customWidth="1"/>
    <col min="6403" max="6403" width="10.42578125" style="5" customWidth="1"/>
    <col min="6404" max="6404" width="16.42578125" style="5" customWidth="1"/>
    <col min="6405" max="6405" width="10.7109375" style="5" customWidth="1"/>
    <col min="6406" max="6406" width="8.85546875" style="5" customWidth="1"/>
    <col min="6407" max="6407" width="26.42578125" style="5" customWidth="1"/>
    <col min="6408" max="6408" width="3.7109375" style="5" customWidth="1"/>
    <col min="6409" max="6409" width="2.7109375" style="5" customWidth="1"/>
    <col min="6410" max="6415" width="11" style="5" customWidth="1"/>
    <col min="6416" max="6416" width="24.7109375" style="5" customWidth="1"/>
    <col min="6417" max="6427" width="11" style="5" customWidth="1"/>
    <col min="6428" max="6428" width="36.140625" style="5" customWidth="1"/>
    <col min="6429" max="6438" width="8.7109375" style="5" customWidth="1"/>
    <col min="6439" max="6635" width="11" style="5" customWidth="1"/>
    <col min="6636" max="6656" width="12.42578125" style="5"/>
    <col min="6657" max="6657" width="30.7109375" style="5" customWidth="1"/>
    <col min="6658" max="6658" width="8.7109375" style="5" customWidth="1"/>
    <col min="6659" max="6659" width="10.42578125" style="5" customWidth="1"/>
    <col min="6660" max="6660" width="16.42578125" style="5" customWidth="1"/>
    <col min="6661" max="6661" width="10.7109375" style="5" customWidth="1"/>
    <col min="6662" max="6662" width="8.85546875" style="5" customWidth="1"/>
    <col min="6663" max="6663" width="26.42578125" style="5" customWidth="1"/>
    <col min="6664" max="6664" width="3.7109375" style="5" customWidth="1"/>
    <col min="6665" max="6665" width="2.7109375" style="5" customWidth="1"/>
    <col min="6666" max="6671" width="11" style="5" customWidth="1"/>
    <col min="6672" max="6672" width="24.7109375" style="5" customWidth="1"/>
    <col min="6673" max="6683" width="11" style="5" customWidth="1"/>
    <col min="6684" max="6684" width="36.140625" style="5" customWidth="1"/>
    <col min="6685" max="6694" width="8.7109375" style="5" customWidth="1"/>
    <col min="6695" max="6891" width="11" style="5" customWidth="1"/>
    <col min="6892" max="6912" width="12.42578125" style="5"/>
    <col min="6913" max="6913" width="30.7109375" style="5" customWidth="1"/>
    <col min="6914" max="6914" width="8.7109375" style="5" customWidth="1"/>
    <col min="6915" max="6915" width="10.42578125" style="5" customWidth="1"/>
    <col min="6916" max="6916" width="16.42578125" style="5" customWidth="1"/>
    <col min="6917" max="6917" width="10.7109375" style="5" customWidth="1"/>
    <col min="6918" max="6918" width="8.85546875" style="5" customWidth="1"/>
    <col min="6919" max="6919" width="26.42578125" style="5" customWidth="1"/>
    <col min="6920" max="6920" width="3.7109375" style="5" customWidth="1"/>
    <col min="6921" max="6921" width="2.7109375" style="5" customWidth="1"/>
    <col min="6922" max="6927" width="11" style="5" customWidth="1"/>
    <col min="6928" max="6928" width="24.7109375" style="5" customWidth="1"/>
    <col min="6929" max="6939" width="11" style="5" customWidth="1"/>
    <col min="6940" max="6940" width="36.140625" style="5" customWidth="1"/>
    <col min="6941" max="6950" width="8.7109375" style="5" customWidth="1"/>
    <col min="6951" max="7147" width="11" style="5" customWidth="1"/>
    <col min="7148" max="7168" width="12.42578125" style="5"/>
    <col min="7169" max="7169" width="30.7109375" style="5" customWidth="1"/>
    <col min="7170" max="7170" width="8.7109375" style="5" customWidth="1"/>
    <col min="7171" max="7171" width="10.42578125" style="5" customWidth="1"/>
    <col min="7172" max="7172" width="16.42578125" style="5" customWidth="1"/>
    <col min="7173" max="7173" width="10.7109375" style="5" customWidth="1"/>
    <col min="7174" max="7174" width="8.85546875" style="5" customWidth="1"/>
    <col min="7175" max="7175" width="26.42578125" style="5" customWidth="1"/>
    <col min="7176" max="7176" width="3.7109375" style="5" customWidth="1"/>
    <col min="7177" max="7177" width="2.7109375" style="5" customWidth="1"/>
    <col min="7178" max="7183" width="11" style="5" customWidth="1"/>
    <col min="7184" max="7184" width="24.7109375" style="5" customWidth="1"/>
    <col min="7185" max="7195" width="11" style="5" customWidth="1"/>
    <col min="7196" max="7196" width="36.140625" style="5" customWidth="1"/>
    <col min="7197" max="7206" width="8.7109375" style="5" customWidth="1"/>
    <col min="7207" max="7403" width="11" style="5" customWidth="1"/>
    <col min="7404" max="7424" width="12.42578125" style="5"/>
    <col min="7425" max="7425" width="30.7109375" style="5" customWidth="1"/>
    <col min="7426" max="7426" width="8.7109375" style="5" customWidth="1"/>
    <col min="7427" max="7427" width="10.42578125" style="5" customWidth="1"/>
    <col min="7428" max="7428" width="16.42578125" style="5" customWidth="1"/>
    <col min="7429" max="7429" width="10.7109375" style="5" customWidth="1"/>
    <col min="7430" max="7430" width="8.85546875" style="5" customWidth="1"/>
    <col min="7431" max="7431" width="26.42578125" style="5" customWidth="1"/>
    <col min="7432" max="7432" width="3.7109375" style="5" customWidth="1"/>
    <col min="7433" max="7433" width="2.7109375" style="5" customWidth="1"/>
    <col min="7434" max="7439" width="11" style="5" customWidth="1"/>
    <col min="7440" max="7440" width="24.7109375" style="5" customWidth="1"/>
    <col min="7441" max="7451" width="11" style="5" customWidth="1"/>
    <col min="7452" max="7452" width="36.140625" style="5" customWidth="1"/>
    <col min="7453" max="7462" width="8.7109375" style="5" customWidth="1"/>
    <col min="7463" max="7659" width="11" style="5" customWidth="1"/>
    <col min="7660" max="7680" width="12.42578125" style="5"/>
    <col min="7681" max="7681" width="30.7109375" style="5" customWidth="1"/>
    <col min="7682" max="7682" width="8.7109375" style="5" customWidth="1"/>
    <col min="7683" max="7683" width="10.42578125" style="5" customWidth="1"/>
    <col min="7684" max="7684" width="16.42578125" style="5" customWidth="1"/>
    <col min="7685" max="7685" width="10.7109375" style="5" customWidth="1"/>
    <col min="7686" max="7686" width="8.85546875" style="5" customWidth="1"/>
    <col min="7687" max="7687" width="26.42578125" style="5" customWidth="1"/>
    <col min="7688" max="7688" width="3.7109375" style="5" customWidth="1"/>
    <col min="7689" max="7689" width="2.7109375" style="5" customWidth="1"/>
    <col min="7690" max="7695" width="11" style="5" customWidth="1"/>
    <col min="7696" max="7696" width="24.7109375" style="5" customWidth="1"/>
    <col min="7697" max="7707" width="11" style="5" customWidth="1"/>
    <col min="7708" max="7708" width="36.140625" style="5" customWidth="1"/>
    <col min="7709" max="7718" width="8.7109375" style="5" customWidth="1"/>
    <col min="7719" max="7915" width="11" style="5" customWidth="1"/>
    <col min="7916" max="7936" width="12.42578125" style="5"/>
    <col min="7937" max="7937" width="30.7109375" style="5" customWidth="1"/>
    <col min="7938" max="7938" width="8.7109375" style="5" customWidth="1"/>
    <col min="7939" max="7939" width="10.42578125" style="5" customWidth="1"/>
    <col min="7940" max="7940" width="16.42578125" style="5" customWidth="1"/>
    <col min="7941" max="7941" width="10.7109375" style="5" customWidth="1"/>
    <col min="7942" max="7942" width="8.85546875" style="5" customWidth="1"/>
    <col min="7943" max="7943" width="26.42578125" style="5" customWidth="1"/>
    <col min="7944" max="7944" width="3.7109375" style="5" customWidth="1"/>
    <col min="7945" max="7945" width="2.7109375" style="5" customWidth="1"/>
    <col min="7946" max="7951" width="11" style="5" customWidth="1"/>
    <col min="7952" max="7952" width="24.7109375" style="5" customWidth="1"/>
    <col min="7953" max="7963" width="11" style="5" customWidth="1"/>
    <col min="7964" max="7964" width="36.140625" style="5" customWidth="1"/>
    <col min="7965" max="7974" width="8.7109375" style="5" customWidth="1"/>
    <col min="7975" max="8171" width="11" style="5" customWidth="1"/>
    <col min="8172" max="8192" width="12.42578125" style="5"/>
    <col min="8193" max="8193" width="30.7109375" style="5" customWidth="1"/>
    <col min="8194" max="8194" width="8.7109375" style="5" customWidth="1"/>
    <col min="8195" max="8195" width="10.42578125" style="5" customWidth="1"/>
    <col min="8196" max="8196" width="16.42578125" style="5" customWidth="1"/>
    <col min="8197" max="8197" width="10.7109375" style="5" customWidth="1"/>
    <col min="8198" max="8198" width="8.85546875" style="5" customWidth="1"/>
    <col min="8199" max="8199" width="26.42578125" style="5" customWidth="1"/>
    <col min="8200" max="8200" width="3.7109375" style="5" customWidth="1"/>
    <col min="8201" max="8201" width="2.7109375" style="5" customWidth="1"/>
    <col min="8202" max="8207" width="11" style="5" customWidth="1"/>
    <col min="8208" max="8208" width="24.7109375" style="5" customWidth="1"/>
    <col min="8209" max="8219" width="11" style="5" customWidth="1"/>
    <col min="8220" max="8220" width="36.140625" style="5" customWidth="1"/>
    <col min="8221" max="8230" width="8.7109375" style="5" customWidth="1"/>
    <col min="8231" max="8427" width="11" style="5" customWidth="1"/>
    <col min="8428" max="8448" width="12.42578125" style="5"/>
    <col min="8449" max="8449" width="30.7109375" style="5" customWidth="1"/>
    <col min="8450" max="8450" width="8.7109375" style="5" customWidth="1"/>
    <col min="8451" max="8451" width="10.42578125" style="5" customWidth="1"/>
    <col min="8452" max="8452" width="16.42578125" style="5" customWidth="1"/>
    <col min="8453" max="8453" width="10.7109375" style="5" customWidth="1"/>
    <col min="8454" max="8454" width="8.85546875" style="5" customWidth="1"/>
    <col min="8455" max="8455" width="26.42578125" style="5" customWidth="1"/>
    <col min="8456" max="8456" width="3.7109375" style="5" customWidth="1"/>
    <col min="8457" max="8457" width="2.7109375" style="5" customWidth="1"/>
    <col min="8458" max="8463" width="11" style="5" customWidth="1"/>
    <col min="8464" max="8464" width="24.7109375" style="5" customWidth="1"/>
    <col min="8465" max="8475" width="11" style="5" customWidth="1"/>
    <col min="8476" max="8476" width="36.140625" style="5" customWidth="1"/>
    <col min="8477" max="8486" width="8.7109375" style="5" customWidth="1"/>
    <col min="8487" max="8683" width="11" style="5" customWidth="1"/>
    <col min="8684" max="8704" width="12.42578125" style="5"/>
    <col min="8705" max="8705" width="30.7109375" style="5" customWidth="1"/>
    <col min="8706" max="8706" width="8.7109375" style="5" customWidth="1"/>
    <col min="8707" max="8707" width="10.42578125" style="5" customWidth="1"/>
    <col min="8708" max="8708" width="16.42578125" style="5" customWidth="1"/>
    <col min="8709" max="8709" width="10.7109375" style="5" customWidth="1"/>
    <col min="8710" max="8710" width="8.85546875" style="5" customWidth="1"/>
    <col min="8711" max="8711" width="26.42578125" style="5" customWidth="1"/>
    <col min="8712" max="8712" width="3.7109375" style="5" customWidth="1"/>
    <col min="8713" max="8713" width="2.7109375" style="5" customWidth="1"/>
    <col min="8714" max="8719" width="11" style="5" customWidth="1"/>
    <col min="8720" max="8720" width="24.7109375" style="5" customWidth="1"/>
    <col min="8721" max="8731" width="11" style="5" customWidth="1"/>
    <col min="8732" max="8732" width="36.140625" style="5" customWidth="1"/>
    <col min="8733" max="8742" width="8.7109375" style="5" customWidth="1"/>
    <col min="8743" max="8939" width="11" style="5" customWidth="1"/>
    <col min="8940" max="8960" width="12.42578125" style="5"/>
    <col min="8961" max="8961" width="30.7109375" style="5" customWidth="1"/>
    <col min="8962" max="8962" width="8.7109375" style="5" customWidth="1"/>
    <col min="8963" max="8963" width="10.42578125" style="5" customWidth="1"/>
    <col min="8964" max="8964" width="16.42578125" style="5" customWidth="1"/>
    <col min="8965" max="8965" width="10.7109375" style="5" customWidth="1"/>
    <col min="8966" max="8966" width="8.85546875" style="5" customWidth="1"/>
    <col min="8967" max="8967" width="26.42578125" style="5" customWidth="1"/>
    <col min="8968" max="8968" width="3.7109375" style="5" customWidth="1"/>
    <col min="8969" max="8969" width="2.7109375" style="5" customWidth="1"/>
    <col min="8970" max="8975" width="11" style="5" customWidth="1"/>
    <col min="8976" max="8976" width="24.7109375" style="5" customWidth="1"/>
    <col min="8977" max="8987" width="11" style="5" customWidth="1"/>
    <col min="8988" max="8988" width="36.140625" style="5" customWidth="1"/>
    <col min="8989" max="8998" width="8.7109375" style="5" customWidth="1"/>
    <col min="8999" max="9195" width="11" style="5" customWidth="1"/>
    <col min="9196" max="9216" width="12.42578125" style="5"/>
    <col min="9217" max="9217" width="30.7109375" style="5" customWidth="1"/>
    <col min="9218" max="9218" width="8.7109375" style="5" customWidth="1"/>
    <col min="9219" max="9219" width="10.42578125" style="5" customWidth="1"/>
    <col min="9220" max="9220" width="16.42578125" style="5" customWidth="1"/>
    <col min="9221" max="9221" width="10.7109375" style="5" customWidth="1"/>
    <col min="9222" max="9222" width="8.85546875" style="5" customWidth="1"/>
    <col min="9223" max="9223" width="26.42578125" style="5" customWidth="1"/>
    <col min="9224" max="9224" width="3.7109375" style="5" customWidth="1"/>
    <col min="9225" max="9225" width="2.7109375" style="5" customWidth="1"/>
    <col min="9226" max="9231" width="11" style="5" customWidth="1"/>
    <col min="9232" max="9232" width="24.7109375" style="5" customWidth="1"/>
    <col min="9233" max="9243" width="11" style="5" customWidth="1"/>
    <col min="9244" max="9244" width="36.140625" style="5" customWidth="1"/>
    <col min="9245" max="9254" width="8.7109375" style="5" customWidth="1"/>
    <col min="9255" max="9451" width="11" style="5" customWidth="1"/>
    <col min="9452" max="9472" width="12.42578125" style="5"/>
    <col min="9473" max="9473" width="30.7109375" style="5" customWidth="1"/>
    <col min="9474" max="9474" width="8.7109375" style="5" customWidth="1"/>
    <col min="9475" max="9475" width="10.42578125" style="5" customWidth="1"/>
    <col min="9476" max="9476" width="16.42578125" style="5" customWidth="1"/>
    <col min="9477" max="9477" width="10.7109375" style="5" customWidth="1"/>
    <col min="9478" max="9478" width="8.85546875" style="5" customWidth="1"/>
    <col min="9479" max="9479" width="26.42578125" style="5" customWidth="1"/>
    <col min="9480" max="9480" width="3.7109375" style="5" customWidth="1"/>
    <col min="9481" max="9481" width="2.7109375" style="5" customWidth="1"/>
    <col min="9482" max="9487" width="11" style="5" customWidth="1"/>
    <col min="9488" max="9488" width="24.7109375" style="5" customWidth="1"/>
    <col min="9489" max="9499" width="11" style="5" customWidth="1"/>
    <col min="9500" max="9500" width="36.140625" style="5" customWidth="1"/>
    <col min="9501" max="9510" width="8.7109375" style="5" customWidth="1"/>
    <col min="9511" max="9707" width="11" style="5" customWidth="1"/>
    <col min="9708" max="9728" width="12.42578125" style="5"/>
    <col min="9729" max="9729" width="30.7109375" style="5" customWidth="1"/>
    <col min="9730" max="9730" width="8.7109375" style="5" customWidth="1"/>
    <col min="9731" max="9731" width="10.42578125" style="5" customWidth="1"/>
    <col min="9732" max="9732" width="16.42578125" style="5" customWidth="1"/>
    <col min="9733" max="9733" width="10.7109375" style="5" customWidth="1"/>
    <col min="9734" max="9734" width="8.85546875" style="5" customWidth="1"/>
    <col min="9735" max="9735" width="26.42578125" style="5" customWidth="1"/>
    <col min="9736" max="9736" width="3.7109375" style="5" customWidth="1"/>
    <col min="9737" max="9737" width="2.7109375" style="5" customWidth="1"/>
    <col min="9738" max="9743" width="11" style="5" customWidth="1"/>
    <col min="9744" max="9744" width="24.7109375" style="5" customWidth="1"/>
    <col min="9745" max="9755" width="11" style="5" customWidth="1"/>
    <col min="9756" max="9756" width="36.140625" style="5" customWidth="1"/>
    <col min="9757" max="9766" width="8.7109375" style="5" customWidth="1"/>
    <col min="9767" max="9963" width="11" style="5" customWidth="1"/>
    <col min="9964" max="9984" width="12.42578125" style="5"/>
    <col min="9985" max="9985" width="30.7109375" style="5" customWidth="1"/>
    <col min="9986" max="9986" width="8.7109375" style="5" customWidth="1"/>
    <col min="9987" max="9987" width="10.42578125" style="5" customWidth="1"/>
    <col min="9988" max="9988" width="16.42578125" style="5" customWidth="1"/>
    <col min="9989" max="9989" width="10.7109375" style="5" customWidth="1"/>
    <col min="9990" max="9990" width="8.85546875" style="5" customWidth="1"/>
    <col min="9991" max="9991" width="26.42578125" style="5" customWidth="1"/>
    <col min="9992" max="9992" width="3.7109375" style="5" customWidth="1"/>
    <col min="9993" max="9993" width="2.7109375" style="5" customWidth="1"/>
    <col min="9994" max="9999" width="11" style="5" customWidth="1"/>
    <col min="10000" max="10000" width="24.7109375" style="5" customWidth="1"/>
    <col min="10001" max="10011" width="11" style="5" customWidth="1"/>
    <col min="10012" max="10012" width="36.140625" style="5" customWidth="1"/>
    <col min="10013" max="10022" width="8.7109375" style="5" customWidth="1"/>
    <col min="10023" max="10219" width="11" style="5" customWidth="1"/>
    <col min="10220" max="10240" width="12.42578125" style="5"/>
    <col min="10241" max="10241" width="30.7109375" style="5" customWidth="1"/>
    <col min="10242" max="10242" width="8.7109375" style="5" customWidth="1"/>
    <col min="10243" max="10243" width="10.42578125" style="5" customWidth="1"/>
    <col min="10244" max="10244" width="16.42578125" style="5" customWidth="1"/>
    <col min="10245" max="10245" width="10.7109375" style="5" customWidth="1"/>
    <col min="10246" max="10246" width="8.85546875" style="5" customWidth="1"/>
    <col min="10247" max="10247" width="26.42578125" style="5" customWidth="1"/>
    <col min="10248" max="10248" width="3.7109375" style="5" customWidth="1"/>
    <col min="10249" max="10249" width="2.7109375" style="5" customWidth="1"/>
    <col min="10250" max="10255" width="11" style="5" customWidth="1"/>
    <col min="10256" max="10256" width="24.7109375" style="5" customWidth="1"/>
    <col min="10257" max="10267" width="11" style="5" customWidth="1"/>
    <col min="10268" max="10268" width="36.140625" style="5" customWidth="1"/>
    <col min="10269" max="10278" width="8.7109375" style="5" customWidth="1"/>
    <col min="10279" max="10475" width="11" style="5" customWidth="1"/>
    <col min="10476" max="10496" width="12.42578125" style="5"/>
    <col min="10497" max="10497" width="30.7109375" style="5" customWidth="1"/>
    <col min="10498" max="10498" width="8.7109375" style="5" customWidth="1"/>
    <col min="10499" max="10499" width="10.42578125" style="5" customWidth="1"/>
    <col min="10500" max="10500" width="16.42578125" style="5" customWidth="1"/>
    <col min="10501" max="10501" width="10.7109375" style="5" customWidth="1"/>
    <col min="10502" max="10502" width="8.85546875" style="5" customWidth="1"/>
    <col min="10503" max="10503" width="26.42578125" style="5" customWidth="1"/>
    <col min="10504" max="10504" width="3.7109375" style="5" customWidth="1"/>
    <col min="10505" max="10505" width="2.7109375" style="5" customWidth="1"/>
    <col min="10506" max="10511" width="11" style="5" customWidth="1"/>
    <col min="10512" max="10512" width="24.7109375" style="5" customWidth="1"/>
    <col min="10513" max="10523" width="11" style="5" customWidth="1"/>
    <col min="10524" max="10524" width="36.140625" style="5" customWidth="1"/>
    <col min="10525" max="10534" width="8.7109375" style="5" customWidth="1"/>
    <col min="10535" max="10731" width="11" style="5" customWidth="1"/>
    <col min="10732" max="10752" width="12.42578125" style="5"/>
    <col min="10753" max="10753" width="30.7109375" style="5" customWidth="1"/>
    <col min="10754" max="10754" width="8.7109375" style="5" customWidth="1"/>
    <col min="10755" max="10755" width="10.42578125" style="5" customWidth="1"/>
    <col min="10756" max="10756" width="16.42578125" style="5" customWidth="1"/>
    <col min="10757" max="10757" width="10.7109375" style="5" customWidth="1"/>
    <col min="10758" max="10758" width="8.85546875" style="5" customWidth="1"/>
    <col min="10759" max="10759" width="26.42578125" style="5" customWidth="1"/>
    <col min="10760" max="10760" width="3.7109375" style="5" customWidth="1"/>
    <col min="10761" max="10761" width="2.7109375" style="5" customWidth="1"/>
    <col min="10762" max="10767" width="11" style="5" customWidth="1"/>
    <col min="10768" max="10768" width="24.7109375" style="5" customWidth="1"/>
    <col min="10769" max="10779" width="11" style="5" customWidth="1"/>
    <col min="10780" max="10780" width="36.140625" style="5" customWidth="1"/>
    <col min="10781" max="10790" width="8.7109375" style="5" customWidth="1"/>
    <col min="10791" max="10987" width="11" style="5" customWidth="1"/>
    <col min="10988" max="11008" width="12.42578125" style="5"/>
    <col min="11009" max="11009" width="30.7109375" style="5" customWidth="1"/>
    <col min="11010" max="11010" width="8.7109375" style="5" customWidth="1"/>
    <col min="11011" max="11011" width="10.42578125" style="5" customWidth="1"/>
    <col min="11012" max="11012" width="16.42578125" style="5" customWidth="1"/>
    <col min="11013" max="11013" width="10.7109375" style="5" customWidth="1"/>
    <col min="11014" max="11014" width="8.85546875" style="5" customWidth="1"/>
    <col min="11015" max="11015" width="26.42578125" style="5" customWidth="1"/>
    <col min="11016" max="11016" width="3.7109375" style="5" customWidth="1"/>
    <col min="11017" max="11017" width="2.7109375" style="5" customWidth="1"/>
    <col min="11018" max="11023" width="11" style="5" customWidth="1"/>
    <col min="11024" max="11024" width="24.7109375" style="5" customWidth="1"/>
    <col min="11025" max="11035" width="11" style="5" customWidth="1"/>
    <col min="11036" max="11036" width="36.140625" style="5" customWidth="1"/>
    <col min="11037" max="11046" width="8.7109375" style="5" customWidth="1"/>
    <col min="11047" max="11243" width="11" style="5" customWidth="1"/>
    <col min="11244" max="11264" width="12.42578125" style="5"/>
    <col min="11265" max="11265" width="30.7109375" style="5" customWidth="1"/>
    <col min="11266" max="11266" width="8.7109375" style="5" customWidth="1"/>
    <col min="11267" max="11267" width="10.42578125" style="5" customWidth="1"/>
    <col min="11268" max="11268" width="16.42578125" style="5" customWidth="1"/>
    <col min="11269" max="11269" width="10.7109375" style="5" customWidth="1"/>
    <col min="11270" max="11270" width="8.85546875" style="5" customWidth="1"/>
    <col min="11271" max="11271" width="26.42578125" style="5" customWidth="1"/>
    <col min="11272" max="11272" width="3.7109375" style="5" customWidth="1"/>
    <col min="11273" max="11273" width="2.7109375" style="5" customWidth="1"/>
    <col min="11274" max="11279" width="11" style="5" customWidth="1"/>
    <col min="11280" max="11280" width="24.7109375" style="5" customWidth="1"/>
    <col min="11281" max="11291" width="11" style="5" customWidth="1"/>
    <col min="11292" max="11292" width="36.140625" style="5" customWidth="1"/>
    <col min="11293" max="11302" width="8.7109375" style="5" customWidth="1"/>
    <col min="11303" max="11499" width="11" style="5" customWidth="1"/>
    <col min="11500" max="11520" width="12.42578125" style="5"/>
    <col min="11521" max="11521" width="30.7109375" style="5" customWidth="1"/>
    <col min="11522" max="11522" width="8.7109375" style="5" customWidth="1"/>
    <col min="11523" max="11523" width="10.42578125" style="5" customWidth="1"/>
    <col min="11524" max="11524" width="16.42578125" style="5" customWidth="1"/>
    <col min="11525" max="11525" width="10.7109375" style="5" customWidth="1"/>
    <col min="11526" max="11526" width="8.85546875" style="5" customWidth="1"/>
    <col min="11527" max="11527" width="26.42578125" style="5" customWidth="1"/>
    <col min="11528" max="11528" width="3.7109375" style="5" customWidth="1"/>
    <col min="11529" max="11529" width="2.7109375" style="5" customWidth="1"/>
    <col min="11530" max="11535" width="11" style="5" customWidth="1"/>
    <col min="11536" max="11536" width="24.7109375" style="5" customWidth="1"/>
    <col min="11537" max="11547" width="11" style="5" customWidth="1"/>
    <col min="11548" max="11548" width="36.140625" style="5" customWidth="1"/>
    <col min="11549" max="11558" width="8.7109375" style="5" customWidth="1"/>
    <col min="11559" max="11755" width="11" style="5" customWidth="1"/>
    <col min="11756" max="11776" width="12.42578125" style="5"/>
    <col min="11777" max="11777" width="30.7109375" style="5" customWidth="1"/>
    <col min="11778" max="11778" width="8.7109375" style="5" customWidth="1"/>
    <col min="11779" max="11779" width="10.42578125" style="5" customWidth="1"/>
    <col min="11780" max="11780" width="16.42578125" style="5" customWidth="1"/>
    <col min="11781" max="11781" width="10.7109375" style="5" customWidth="1"/>
    <col min="11782" max="11782" width="8.85546875" style="5" customWidth="1"/>
    <col min="11783" max="11783" width="26.42578125" style="5" customWidth="1"/>
    <col min="11784" max="11784" width="3.7109375" style="5" customWidth="1"/>
    <col min="11785" max="11785" width="2.7109375" style="5" customWidth="1"/>
    <col min="11786" max="11791" width="11" style="5" customWidth="1"/>
    <col min="11792" max="11792" width="24.7109375" style="5" customWidth="1"/>
    <col min="11793" max="11803" width="11" style="5" customWidth="1"/>
    <col min="11804" max="11804" width="36.140625" style="5" customWidth="1"/>
    <col min="11805" max="11814" width="8.7109375" style="5" customWidth="1"/>
    <col min="11815" max="12011" width="11" style="5" customWidth="1"/>
    <col min="12012" max="12032" width="12.42578125" style="5"/>
    <col min="12033" max="12033" width="30.7109375" style="5" customWidth="1"/>
    <col min="12034" max="12034" width="8.7109375" style="5" customWidth="1"/>
    <col min="12035" max="12035" width="10.42578125" style="5" customWidth="1"/>
    <col min="12036" max="12036" width="16.42578125" style="5" customWidth="1"/>
    <col min="12037" max="12037" width="10.7109375" style="5" customWidth="1"/>
    <col min="12038" max="12038" width="8.85546875" style="5" customWidth="1"/>
    <col min="12039" max="12039" width="26.42578125" style="5" customWidth="1"/>
    <col min="12040" max="12040" width="3.7109375" style="5" customWidth="1"/>
    <col min="12041" max="12041" width="2.7109375" style="5" customWidth="1"/>
    <col min="12042" max="12047" width="11" style="5" customWidth="1"/>
    <col min="12048" max="12048" width="24.7109375" style="5" customWidth="1"/>
    <col min="12049" max="12059" width="11" style="5" customWidth="1"/>
    <col min="12060" max="12060" width="36.140625" style="5" customWidth="1"/>
    <col min="12061" max="12070" width="8.7109375" style="5" customWidth="1"/>
    <col min="12071" max="12267" width="11" style="5" customWidth="1"/>
    <col min="12268" max="12288" width="12.42578125" style="5"/>
    <col min="12289" max="12289" width="30.7109375" style="5" customWidth="1"/>
    <col min="12290" max="12290" width="8.7109375" style="5" customWidth="1"/>
    <col min="12291" max="12291" width="10.42578125" style="5" customWidth="1"/>
    <col min="12292" max="12292" width="16.42578125" style="5" customWidth="1"/>
    <col min="12293" max="12293" width="10.7109375" style="5" customWidth="1"/>
    <col min="12294" max="12294" width="8.85546875" style="5" customWidth="1"/>
    <col min="12295" max="12295" width="26.42578125" style="5" customWidth="1"/>
    <col min="12296" max="12296" width="3.7109375" style="5" customWidth="1"/>
    <col min="12297" max="12297" width="2.7109375" style="5" customWidth="1"/>
    <col min="12298" max="12303" width="11" style="5" customWidth="1"/>
    <col min="12304" max="12304" width="24.7109375" style="5" customWidth="1"/>
    <col min="12305" max="12315" width="11" style="5" customWidth="1"/>
    <col min="12316" max="12316" width="36.140625" style="5" customWidth="1"/>
    <col min="12317" max="12326" width="8.7109375" style="5" customWidth="1"/>
    <col min="12327" max="12523" width="11" style="5" customWidth="1"/>
    <col min="12524" max="12544" width="12.42578125" style="5"/>
    <col min="12545" max="12545" width="30.7109375" style="5" customWidth="1"/>
    <col min="12546" max="12546" width="8.7109375" style="5" customWidth="1"/>
    <col min="12547" max="12547" width="10.42578125" style="5" customWidth="1"/>
    <col min="12548" max="12548" width="16.42578125" style="5" customWidth="1"/>
    <col min="12549" max="12549" width="10.7109375" style="5" customWidth="1"/>
    <col min="12550" max="12550" width="8.85546875" style="5" customWidth="1"/>
    <col min="12551" max="12551" width="26.42578125" style="5" customWidth="1"/>
    <col min="12552" max="12552" width="3.7109375" style="5" customWidth="1"/>
    <col min="12553" max="12553" width="2.7109375" style="5" customWidth="1"/>
    <col min="12554" max="12559" width="11" style="5" customWidth="1"/>
    <col min="12560" max="12560" width="24.7109375" style="5" customWidth="1"/>
    <col min="12561" max="12571" width="11" style="5" customWidth="1"/>
    <col min="12572" max="12572" width="36.140625" style="5" customWidth="1"/>
    <col min="12573" max="12582" width="8.7109375" style="5" customWidth="1"/>
    <col min="12583" max="12779" width="11" style="5" customWidth="1"/>
    <col min="12780" max="12800" width="12.42578125" style="5"/>
    <col min="12801" max="12801" width="30.7109375" style="5" customWidth="1"/>
    <col min="12802" max="12802" width="8.7109375" style="5" customWidth="1"/>
    <col min="12803" max="12803" width="10.42578125" style="5" customWidth="1"/>
    <col min="12804" max="12804" width="16.42578125" style="5" customWidth="1"/>
    <col min="12805" max="12805" width="10.7109375" style="5" customWidth="1"/>
    <col min="12806" max="12806" width="8.85546875" style="5" customWidth="1"/>
    <col min="12807" max="12807" width="26.42578125" style="5" customWidth="1"/>
    <col min="12808" max="12808" width="3.7109375" style="5" customWidth="1"/>
    <col min="12809" max="12809" width="2.7109375" style="5" customWidth="1"/>
    <col min="12810" max="12815" width="11" style="5" customWidth="1"/>
    <col min="12816" max="12816" width="24.7109375" style="5" customWidth="1"/>
    <col min="12817" max="12827" width="11" style="5" customWidth="1"/>
    <col min="12828" max="12828" width="36.140625" style="5" customWidth="1"/>
    <col min="12829" max="12838" width="8.7109375" style="5" customWidth="1"/>
    <col min="12839" max="13035" width="11" style="5" customWidth="1"/>
    <col min="13036" max="13056" width="12.42578125" style="5"/>
    <col min="13057" max="13057" width="30.7109375" style="5" customWidth="1"/>
    <col min="13058" max="13058" width="8.7109375" style="5" customWidth="1"/>
    <col min="13059" max="13059" width="10.42578125" style="5" customWidth="1"/>
    <col min="13060" max="13060" width="16.42578125" style="5" customWidth="1"/>
    <col min="13061" max="13061" width="10.7109375" style="5" customWidth="1"/>
    <col min="13062" max="13062" width="8.85546875" style="5" customWidth="1"/>
    <col min="13063" max="13063" width="26.42578125" style="5" customWidth="1"/>
    <col min="13064" max="13064" width="3.7109375" style="5" customWidth="1"/>
    <col min="13065" max="13065" width="2.7109375" style="5" customWidth="1"/>
    <col min="13066" max="13071" width="11" style="5" customWidth="1"/>
    <col min="13072" max="13072" width="24.7109375" style="5" customWidth="1"/>
    <col min="13073" max="13083" width="11" style="5" customWidth="1"/>
    <col min="13084" max="13084" width="36.140625" style="5" customWidth="1"/>
    <col min="13085" max="13094" width="8.7109375" style="5" customWidth="1"/>
    <col min="13095" max="13291" width="11" style="5" customWidth="1"/>
    <col min="13292" max="13312" width="12.42578125" style="5"/>
    <col min="13313" max="13313" width="30.7109375" style="5" customWidth="1"/>
    <col min="13314" max="13314" width="8.7109375" style="5" customWidth="1"/>
    <col min="13315" max="13315" width="10.42578125" style="5" customWidth="1"/>
    <col min="13316" max="13316" width="16.42578125" style="5" customWidth="1"/>
    <col min="13317" max="13317" width="10.7109375" style="5" customWidth="1"/>
    <col min="13318" max="13318" width="8.85546875" style="5" customWidth="1"/>
    <col min="13319" max="13319" width="26.42578125" style="5" customWidth="1"/>
    <col min="13320" max="13320" width="3.7109375" style="5" customWidth="1"/>
    <col min="13321" max="13321" width="2.7109375" style="5" customWidth="1"/>
    <col min="13322" max="13327" width="11" style="5" customWidth="1"/>
    <col min="13328" max="13328" width="24.7109375" style="5" customWidth="1"/>
    <col min="13329" max="13339" width="11" style="5" customWidth="1"/>
    <col min="13340" max="13340" width="36.140625" style="5" customWidth="1"/>
    <col min="13341" max="13350" width="8.7109375" style="5" customWidth="1"/>
    <col min="13351" max="13547" width="11" style="5" customWidth="1"/>
    <col min="13548" max="13568" width="12.42578125" style="5"/>
    <col min="13569" max="13569" width="30.7109375" style="5" customWidth="1"/>
    <col min="13570" max="13570" width="8.7109375" style="5" customWidth="1"/>
    <col min="13571" max="13571" width="10.42578125" style="5" customWidth="1"/>
    <col min="13572" max="13572" width="16.42578125" style="5" customWidth="1"/>
    <col min="13573" max="13573" width="10.7109375" style="5" customWidth="1"/>
    <col min="13574" max="13574" width="8.85546875" style="5" customWidth="1"/>
    <col min="13575" max="13575" width="26.42578125" style="5" customWidth="1"/>
    <col min="13576" max="13576" width="3.7109375" style="5" customWidth="1"/>
    <col min="13577" max="13577" width="2.7109375" style="5" customWidth="1"/>
    <col min="13578" max="13583" width="11" style="5" customWidth="1"/>
    <col min="13584" max="13584" width="24.7109375" style="5" customWidth="1"/>
    <col min="13585" max="13595" width="11" style="5" customWidth="1"/>
    <col min="13596" max="13596" width="36.140625" style="5" customWidth="1"/>
    <col min="13597" max="13606" width="8.7109375" style="5" customWidth="1"/>
    <col min="13607" max="13803" width="11" style="5" customWidth="1"/>
    <col min="13804" max="13824" width="12.42578125" style="5"/>
    <col min="13825" max="13825" width="30.7109375" style="5" customWidth="1"/>
    <col min="13826" max="13826" width="8.7109375" style="5" customWidth="1"/>
    <col min="13827" max="13827" width="10.42578125" style="5" customWidth="1"/>
    <col min="13828" max="13828" width="16.42578125" style="5" customWidth="1"/>
    <col min="13829" max="13829" width="10.7109375" style="5" customWidth="1"/>
    <col min="13830" max="13830" width="8.85546875" style="5" customWidth="1"/>
    <col min="13831" max="13831" width="26.42578125" style="5" customWidth="1"/>
    <col min="13832" max="13832" width="3.7109375" style="5" customWidth="1"/>
    <col min="13833" max="13833" width="2.7109375" style="5" customWidth="1"/>
    <col min="13834" max="13839" width="11" style="5" customWidth="1"/>
    <col min="13840" max="13840" width="24.7109375" style="5" customWidth="1"/>
    <col min="13841" max="13851" width="11" style="5" customWidth="1"/>
    <col min="13852" max="13852" width="36.140625" style="5" customWidth="1"/>
    <col min="13853" max="13862" width="8.7109375" style="5" customWidth="1"/>
    <col min="13863" max="14059" width="11" style="5" customWidth="1"/>
    <col min="14060" max="14080" width="12.42578125" style="5"/>
    <col min="14081" max="14081" width="30.7109375" style="5" customWidth="1"/>
    <col min="14082" max="14082" width="8.7109375" style="5" customWidth="1"/>
    <col min="14083" max="14083" width="10.42578125" style="5" customWidth="1"/>
    <col min="14084" max="14084" width="16.42578125" style="5" customWidth="1"/>
    <col min="14085" max="14085" width="10.7109375" style="5" customWidth="1"/>
    <col min="14086" max="14086" width="8.85546875" style="5" customWidth="1"/>
    <col min="14087" max="14087" width="26.42578125" style="5" customWidth="1"/>
    <col min="14088" max="14088" width="3.7109375" style="5" customWidth="1"/>
    <col min="14089" max="14089" width="2.7109375" style="5" customWidth="1"/>
    <col min="14090" max="14095" width="11" style="5" customWidth="1"/>
    <col min="14096" max="14096" width="24.7109375" style="5" customWidth="1"/>
    <col min="14097" max="14107" width="11" style="5" customWidth="1"/>
    <col min="14108" max="14108" width="36.140625" style="5" customWidth="1"/>
    <col min="14109" max="14118" width="8.7109375" style="5" customWidth="1"/>
    <col min="14119" max="14315" width="11" style="5" customWidth="1"/>
    <col min="14316" max="14336" width="12.42578125" style="5"/>
    <col min="14337" max="14337" width="30.7109375" style="5" customWidth="1"/>
    <col min="14338" max="14338" width="8.7109375" style="5" customWidth="1"/>
    <col min="14339" max="14339" width="10.42578125" style="5" customWidth="1"/>
    <col min="14340" max="14340" width="16.42578125" style="5" customWidth="1"/>
    <col min="14341" max="14341" width="10.7109375" style="5" customWidth="1"/>
    <col min="14342" max="14342" width="8.85546875" style="5" customWidth="1"/>
    <col min="14343" max="14343" width="26.42578125" style="5" customWidth="1"/>
    <col min="14344" max="14344" width="3.7109375" style="5" customWidth="1"/>
    <col min="14345" max="14345" width="2.7109375" style="5" customWidth="1"/>
    <col min="14346" max="14351" width="11" style="5" customWidth="1"/>
    <col min="14352" max="14352" width="24.7109375" style="5" customWidth="1"/>
    <col min="14353" max="14363" width="11" style="5" customWidth="1"/>
    <col min="14364" max="14364" width="36.140625" style="5" customWidth="1"/>
    <col min="14365" max="14374" width="8.7109375" style="5" customWidth="1"/>
    <col min="14375" max="14571" width="11" style="5" customWidth="1"/>
    <col min="14572" max="14592" width="12.42578125" style="5"/>
    <col min="14593" max="14593" width="30.7109375" style="5" customWidth="1"/>
    <col min="14594" max="14594" width="8.7109375" style="5" customWidth="1"/>
    <col min="14595" max="14595" width="10.42578125" style="5" customWidth="1"/>
    <col min="14596" max="14596" width="16.42578125" style="5" customWidth="1"/>
    <col min="14597" max="14597" width="10.7109375" style="5" customWidth="1"/>
    <col min="14598" max="14598" width="8.85546875" style="5" customWidth="1"/>
    <col min="14599" max="14599" width="26.42578125" style="5" customWidth="1"/>
    <col min="14600" max="14600" width="3.7109375" style="5" customWidth="1"/>
    <col min="14601" max="14601" width="2.7109375" style="5" customWidth="1"/>
    <col min="14602" max="14607" width="11" style="5" customWidth="1"/>
    <col min="14608" max="14608" width="24.7109375" style="5" customWidth="1"/>
    <col min="14609" max="14619" width="11" style="5" customWidth="1"/>
    <col min="14620" max="14620" width="36.140625" style="5" customWidth="1"/>
    <col min="14621" max="14630" width="8.7109375" style="5" customWidth="1"/>
    <col min="14631" max="14827" width="11" style="5" customWidth="1"/>
    <col min="14828" max="14848" width="12.42578125" style="5"/>
    <col min="14849" max="14849" width="30.7109375" style="5" customWidth="1"/>
    <col min="14850" max="14850" width="8.7109375" style="5" customWidth="1"/>
    <col min="14851" max="14851" width="10.42578125" style="5" customWidth="1"/>
    <col min="14852" max="14852" width="16.42578125" style="5" customWidth="1"/>
    <col min="14853" max="14853" width="10.7109375" style="5" customWidth="1"/>
    <col min="14854" max="14854" width="8.85546875" style="5" customWidth="1"/>
    <col min="14855" max="14855" width="26.42578125" style="5" customWidth="1"/>
    <col min="14856" max="14856" width="3.7109375" style="5" customWidth="1"/>
    <col min="14857" max="14857" width="2.7109375" style="5" customWidth="1"/>
    <col min="14858" max="14863" width="11" style="5" customWidth="1"/>
    <col min="14864" max="14864" width="24.7109375" style="5" customWidth="1"/>
    <col min="14865" max="14875" width="11" style="5" customWidth="1"/>
    <col min="14876" max="14876" width="36.140625" style="5" customWidth="1"/>
    <col min="14877" max="14886" width="8.7109375" style="5" customWidth="1"/>
    <col min="14887" max="15083" width="11" style="5" customWidth="1"/>
    <col min="15084" max="15104" width="12.42578125" style="5"/>
    <col min="15105" max="15105" width="30.7109375" style="5" customWidth="1"/>
    <col min="15106" max="15106" width="8.7109375" style="5" customWidth="1"/>
    <col min="15107" max="15107" width="10.42578125" style="5" customWidth="1"/>
    <col min="15108" max="15108" width="16.42578125" style="5" customWidth="1"/>
    <col min="15109" max="15109" width="10.7109375" style="5" customWidth="1"/>
    <col min="15110" max="15110" width="8.85546875" style="5" customWidth="1"/>
    <col min="15111" max="15111" width="26.42578125" style="5" customWidth="1"/>
    <col min="15112" max="15112" width="3.7109375" style="5" customWidth="1"/>
    <col min="15113" max="15113" width="2.7109375" style="5" customWidth="1"/>
    <col min="15114" max="15119" width="11" style="5" customWidth="1"/>
    <col min="15120" max="15120" width="24.7109375" style="5" customWidth="1"/>
    <col min="15121" max="15131" width="11" style="5" customWidth="1"/>
    <col min="15132" max="15132" width="36.140625" style="5" customWidth="1"/>
    <col min="15133" max="15142" width="8.7109375" style="5" customWidth="1"/>
    <col min="15143" max="15339" width="11" style="5" customWidth="1"/>
    <col min="15340" max="15360" width="12.42578125" style="5"/>
    <col min="15361" max="15361" width="30.7109375" style="5" customWidth="1"/>
    <col min="15362" max="15362" width="8.7109375" style="5" customWidth="1"/>
    <col min="15363" max="15363" width="10.42578125" style="5" customWidth="1"/>
    <col min="15364" max="15364" width="16.42578125" style="5" customWidth="1"/>
    <col min="15365" max="15365" width="10.7109375" style="5" customWidth="1"/>
    <col min="15366" max="15366" width="8.85546875" style="5" customWidth="1"/>
    <col min="15367" max="15367" width="26.42578125" style="5" customWidth="1"/>
    <col min="15368" max="15368" width="3.7109375" style="5" customWidth="1"/>
    <col min="15369" max="15369" width="2.7109375" style="5" customWidth="1"/>
    <col min="15370" max="15375" width="11" style="5" customWidth="1"/>
    <col min="15376" max="15376" width="24.7109375" style="5" customWidth="1"/>
    <col min="15377" max="15387" width="11" style="5" customWidth="1"/>
    <col min="15388" max="15388" width="36.140625" style="5" customWidth="1"/>
    <col min="15389" max="15398" width="8.7109375" style="5" customWidth="1"/>
    <col min="15399" max="15595" width="11" style="5" customWidth="1"/>
    <col min="15596" max="15616" width="12.42578125" style="5"/>
    <col min="15617" max="15617" width="30.7109375" style="5" customWidth="1"/>
    <col min="15618" max="15618" width="8.7109375" style="5" customWidth="1"/>
    <col min="15619" max="15619" width="10.42578125" style="5" customWidth="1"/>
    <col min="15620" max="15620" width="16.42578125" style="5" customWidth="1"/>
    <col min="15621" max="15621" width="10.7109375" style="5" customWidth="1"/>
    <col min="15622" max="15622" width="8.85546875" style="5" customWidth="1"/>
    <col min="15623" max="15623" width="26.42578125" style="5" customWidth="1"/>
    <col min="15624" max="15624" width="3.7109375" style="5" customWidth="1"/>
    <col min="15625" max="15625" width="2.7109375" style="5" customWidth="1"/>
    <col min="15626" max="15631" width="11" style="5" customWidth="1"/>
    <col min="15632" max="15632" width="24.7109375" style="5" customWidth="1"/>
    <col min="15633" max="15643" width="11" style="5" customWidth="1"/>
    <col min="15644" max="15644" width="36.140625" style="5" customWidth="1"/>
    <col min="15645" max="15654" width="8.7109375" style="5" customWidth="1"/>
    <col min="15655" max="15851" width="11" style="5" customWidth="1"/>
    <col min="15852" max="15872" width="12.42578125" style="5"/>
    <col min="15873" max="15873" width="30.7109375" style="5" customWidth="1"/>
    <col min="15874" max="15874" width="8.7109375" style="5" customWidth="1"/>
    <col min="15875" max="15875" width="10.42578125" style="5" customWidth="1"/>
    <col min="15876" max="15876" width="16.42578125" style="5" customWidth="1"/>
    <col min="15877" max="15877" width="10.7109375" style="5" customWidth="1"/>
    <col min="15878" max="15878" width="8.85546875" style="5" customWidth="1"/>
    <col min="15879" max="15879" width="26.42578125" style="5" customWidth="1"/>
    <col min="15880" max="15880" width="3.7109375" style="5" customWidth="1"/>
    <col min="15881" max="15881" width="2.7109375" style="5" customWidth="1"/>
    <col min="15882" max="15887" width="11" style="5" customWidth="1"/>
    <col min="15888" max="15888" width="24.7109375" style="5" customWidth="1"/>
    <col min="15889" max="15899" width="11" style="5" customWidth="1"/>
    <col min="15900" max="15900" width="36.140625" style="5" customWidth="1"/>
    <col min="15901" max="15910" width="8.7109375" style="5" customWidth="1"/>
    <col min="15911" max="16107" width="11" style="5" customWidth="1"/>
    <col min="16108" max="16128" width="12.42578125" style="5"/>
    <col min="16129" max="16129" width="30.7109375" style="5" customWidth="1"/>
    <col min="16130" max="16130" width="8.7109375" style="5" customWidth="1"/>
    <col min="16131" max="16131" width="10.42578125" style="5" customWidth="1"/>
    <col min="16132" max="16132" width="16.42578125" style="5" customWidth="1"/>
    <col min="16133" max="16133" width="10.7109375" style="5" customWidth="1"/>
    <col min="16134" max="16134" width="8.85546875" style="5" customWidth="1"/>
    <col min="16135" max="16135" width="26.42578125" style="5" customWidth="1"/>
    <col min="16136" max="16136" width="3.7109375" style="5" customWidth="1"/>
    <col min="16137" max="16137" width="2.7109375" style="5" customWidth="1"/>
    <col min="16138" max="16143" width="11" style="5" customWidth="1"/>
    <col min="16144" max="16144" width="24.7109375" style="5" customWidth="1"/>
    <col min="16145" max="16155" width="11" style="5" customWidth="1"/>
    <col min="16156" max="16156" width="36.140625" style="5" customWidth="1"/>
    <col min="16157" max="16166" width="8.7109375" style="5" customWidth="1"/>
    <col min="16167" max="16363" width="11" style="5" customWidth="1"/>
    <col min="16364" max="16384" width="12.42578125" style="5"/>
  </cols>
  <sheetData>
    <row r="1" spans="1:13" ht="24.75" customHeight="1">
      <c r="A1" s="847" t="s">
        <v>2</v>
      </c>
      <c r="B1" s="848"/>
      <c r="C1" s="848"/>
      <c r="D1" s="848"/>
      <c r="E1" s="848"/>
      <c r="F1" s="848" t="s">
        <v>3</v>
      </c>
      <c r="G1" s="849" t="s">
        <v>4</v>
      </c>
    </row>
    <row r="2" spans="1:13" ht="18.95" customHeight="1">
      <c r="E2" s="6" t="s">
        <v>3</v>
      </c>
      <c r="G2" s="6"/>
    </row>
    <row r="3" spans="1:13" ht="18.95" customHeight="1">
      <c r="A3" s="43" t="s">
        <v>1101</v>
      </c>
      <c r="B3" s="8"/>
      <c r="C3" s="8"/>
      <c r="D3" s="8"/>
      <c r="E3" s="909" t="s">
        <v>1103</v>
      </c>
      <c r="F3" s="910"/>
      <c r="G3" s="910"/>
    </row>
    <row r="4" spans="1:13" ht="18.95" customHeight="1">
      <c r="A4" s="43" t="s">
        <v>1102</v>
      </c>
      <c r="B4" s="9"/>
      <c r="C4" s="9"/>
      <c r="D4" s="9"/>
      <c r="E4" s="909" t="s">
        <v>1104</v>
      </c>
      <c r="F4" s="911"/>
      <c r="G4" s="911"/>
    </row>
    <row r="5" spans="1:13" ht="18.95" customHeight="1">
      <c r="A5" s="10"/>
      <c r="B5" s="11"/>
      <c r="C5" s="11"/>
      <c r="E5" s="11"/>
      <c r="G5" s="10"/>
    </row>
    <row r="6" spans="1:13" ht="13.5" customHeight="1">
      <c r="A6" s="807">
        <v>2020</v>
      </c>
      <c r="B6" s="912" t="s">
        <v>5</v>
      </c>
      <c r="C6" s="912"/>
      <c r="D6" s="913" t="s">
        <v>6</v>
      </c>
      <c r="E6" s="913"/>
      <c r="F6" s="12" t="s">
        <v>7</v>
      </c>
      <c r="G6" s="13">
        <v>2020</v>
      </c>
    </row>
    <row r="7" spans="1:13" ht="13.5" customHeight="1">
      <c r="A7" s="14"/>
      <c r="B7" s="914" t="s">
        <v>8</v>
      </c>
      <c r="C7" s="914"/>
      <c r="D7" s="778" t="s">
        <v>1056</v>
      </c>
      <c r="E7" s="15"/>
      <c r="F7" s="15" t="s">
        <v>10</v>
      </c>
      <c r="L7" s="16"/>
      <c r="M7" s="16"/>
    </row>
    <row r="8" spans="1:13" ht="13.5" customHeight="1">
      <c r="A8" s="10"/>
      <c r="B8" s="17" t="s">
        <v>11</v>
      </c>
      <c r="C8" s="17" t="s">
        <v>12</v>
      </c>
      <c r="D8" s="17" t="s">
        <v>13</v>
      </c>
      <c r="E8" s="17" t="s">
        <v>14</v>
      </c>
      <c r="F8" s="17" t="s">
        <v>15</v>
      </c>
      <c r="G8" s="14"/>
      <c r="L8" s="15"/>
      <c r="M8" s="15"/>
    </row>
    <row r="9" spans="1:13" ht="13.5" customHeight="1">
      <c r="A9" s="10"/>
      <c r="B9" s="18"/>
      <c r="C9" s="18"/>
      <c r="E9" s="18"/>
      <c r="F9" s="18"/>
      <c r="G9" s="6"/>
      <c r="L9" s="17"/>
      <c r="M9" s="17"/>
    </row>
    <row r="10" spans="1:13" ht="13.5" customHeight="1">
      <c r="A10" s="19" t="s">
        <v>16</v>
      </c>
      <c r="B10" s="20">
        <f>SUM(B11:B18)</f>
        <v>66</v>
      </c>
      <c r="C10" s="20">
        <f>SUM(C11:C18)</f>
        <v>13</v>
      </c>
      <c r="D10" s="20">
        <f>SUM(D11:D18)</f>
        <v>70</v>
      </c>
      <c r="E10" s="20">
        <f>SUM(E11:E18)</f>
        <v>59</v>
      </c>
      <c r="F10" s="20">
        <f>SUM(F11:F18)</f>
        <v>62</v>
      </c>
      <c r="G10" s="21" t="s">
        <v>17</v>
      </c>
      <c r="J10" s="22"/>
    </row>
    <row r="11" spans="1:13" ht="13.5" customHeight="1">
      <c r="A11" s="23" t="s">
        <v>1057</v>
      </c>
      <c r="B11" s="24">
        <v>6</v>
      </c>
      <c r="C11" s="24">
        <v>3</v>
      </c>
      <c r="D11" s="24">
        <v>14</v>
      </c>
      <c r="E11" s="24">
        <v>17</v>
      </c>
      <c r="F11" s="24">
        <v>17</v>
      </c>
      <c r="G11" s="25" t="s">
        <v>18</v>
      </c>
      <c r="J11" s="26"/>
    </row>
    <row r="12" spans="1:13" ht="13.5" customHeight="1">
      <c r="A12" s="23" t="s">
        <v>302</v>
      </c>
      <c r="B12" s="24">
        <v>3</v>
      </c>
      <c r="C12" s="24"/>
      <c r="D12" s="24">
        <v>15</v>
      </c>
      <c r="E12" s="27">
        <v>12</v>
      </c>
      <c r="F12" s="24">
        <v>23</v>
      </c>
      <c r="G12" s="25" t="s">
        <v>19</v>
      </c>
      <c r="J12" s="26"/>
    </row>
    <row r="13" spans="1:13" ht="13.5" customHeight="1">
      <c r="A13" s="28" t="s">
        <v>303</v>
      </c>
      <c r="B13" s="27"/>
      <c r="C13" s="27"/>
      <c r="D13" s="27">
        <v>2</v>
      </c>
      <c r="E13" s="27">
        <v>5</v>
      </c>
      <c r="F13" s="27"/>
      <c r="G13" s="25" t="s">
        <v>20</v>
      </c>
      <c r="J13" s="22"/>
    </row>
    <row r="14" spans="1:13" ht="13.5" customHeight="1">
      <c r="A14" s="29" t="s">
        <v>304</v>
      </c>
      <c r="B14" s="24">
        <v>9</v>
      </c>
      <c r="C14" s="24"/>
      <c r="D14" s="24">
        <v>8</v>
      </c>
      <c r="E14" s="27">
        <v>9</v>
      </c>
      <c r="F14" s="24">
        <v>7</v>
      </c>
      <c r="G14" s="25" t="s">
        <v>21</v>
      </c>
      <c r="J14" s="26"/>
    </row>
    <row r="15" spans="1:13" ht="13.5" customHeight="1">
      <c r="A15" s="29" t="s">
        <v>1058</v>
      </c>
      <c r="B15" s="24">
        <v>6</v>
      </c>
      <c r="C15" s="24">
        <v>2</v>
      </c>
      <c r="D15" s="24">
        <v>2</v>
      </c>
      <c r="E15" s="27"/>
      <c r="F15" s="24"/>
      <c r="G15" s="25" t="s">
        <v>23</v>
      </c>
      <c r="J15" s="26"/>
    </row>
    <row r="16" spans="1:13" ht="13.5" customHeight="1">
      <c r="A16" s="29" t="s">
        <v>305</v>
      </c>
      <c r="B16" s="24">
        <v>4</v>
      </c>
      <c r="C16" s="24"/>
      <c r="D16" s="27">
        <v>6</v>
      </c>
      <c r="E16" s="24">
        <v>10</v>
      </c>
      <c r="F16" s="24">
        <v>15</v>
      </c>
      <c r="G16" s="25" t="s">
        <v>25</v>
      </c>
      <c r="J16" s="22"/>
    </row>
    <row r="17" spans="1:12" ht="13.5" customHeight="1">
      <c r="A17" s="29" t="s">
        <v>1059</v>
      </c>
      <c r="B17" s="24">
        <v>20</v>
      </c>
      <c r="C17" s="24">
        <v>7</v>
      </c>
      <c r="D17" s="27">
        <v>6</v>
      </c>
      <c r="E17" s="24">
        <v>3</v>
      </c>
      <c r="F17" s="24"/>
      <c r="G17" s="25" t="s">
        <v>27</v>
      </c>
      <c r="J17" s="26"/>
      <c r="K17" s="25"/>
    </row>
    <row r="18" spans="1:12" ht="13.5" customHeight="1">
      <c r="A18" s="29" t="s">
        <v>1060</v>
      </c>
      <c r="B18" s="27">
        <v>18</v>
      </c>
      <c r="C18" s="24">
        <v>1</v>
      </c>
      <c r="D18" s="27">
        <v>17</v>
      </c>
      <c r="E18" s="24">
        <v>3</v>
      </c>
      <c r="F18" s="24"/>
      <c r="G18" s="25" t="s">
        <v>29</v>
      </c>
      <c r="J18" s="26"/>
    </row>
    <row r="19" spans="1:12" ht="13.5" customHeight="1">
      <c r="A19" s="30" t="s">
        <v>30</v>
      </c>
      <c r="B19" s="31">
        <f>SUM(B20:B27)</f>
        <v>58</v>
      </c>
      <c r="C19" s="31">
        <f>SUM(C20:C27)</f>
        <v>16</v>
      </c>
      <c r="D19" s="31">
        <f>SUM(D20:D27)</f>
        <v>66</v>
      </c>
      <c r="E19" s="31">
        <f>SUM(E20:E27)</f>
        <v>29</v>
      </c>
      <c r="F19" s="31">
        <f>SUM(F20:F27)</f>
        <v>45</v>
      </c>
      <c r="G19" s="32" t="s">
        <v>31</v>
      </c>
      <c r="J19" s="26"/>
      <c r="L19" s="12"/>
    </row>
    <row r="20" spans="1:12" ht="13.5" customHeight="1">
      <c r="A20" s="23" t="s">
        <v>32</v>
      </c>
      <c r="B20" s="24">
        <v>6</v>
      </c>
      <c r="C20" s="24">
        <v>2</v>
      </c>
      <c r="D20" s="24">
        <v>9</v>
      </c>
      <c r="E20" s="24">
        <v>1</v>
      </c>
      <c r="F20" s="24">
        <v>2</v>
      </c>
      <c r="G20" s="33" t="s">
        <v>33</v>
      </c>
      <c r="J20" s="26"/>
      <c r="L20" s="34"/>
    </row>
    <row r="21" spans="1:12" ht="13.5" customHeight="1">
      <c r="A21" s="23" t="s">
        <v>34</v>
      </c>
      <c r="B21" s="24"/>
      <c r="C21" s="24">
        <v>3</v>
      </c>
      <c r="D21" s="24">
        <v>11</v>
      </c>
      <c r="E21" s="24">
        <v>9</v>
      </c>
      <c r="F21" s="27">
        <v>5</v>
      </c>
      <c r="G21" s="33" t="s">
        <v>35</v>
      </c>
      <c r="J21" s="26"/>
      <c r="L21" s="17"/>
    </row>
    <row r="22" spans="1:12" ht="13.5" customHeight="1">
      <c r="A22" s="23" t="s">
        <v>36</v>
      </c>
      <c r="B22" s="24">
        <v>3</v>
      </c>
      <c r="C22" s="24">
        <v>1</v>
      </c>
      <c r="D22" s="24">
        <v>5</v>
      </c>
      <c r="E22" s="24">
        <v>6</v>
      </c>
      <c r="F22" s="24">
        <v>12</v>
      </c>
      <c r="G22" s="33" t="s">
        <v>37</v>
      </c>
      <c r="J22" s="22"/>
    </row>
    <row r="23" spans="1:12" ht="13.5" customHeight="1">
      <c r="A23" s="23" t="s">
        <v>38</v>
      </c>
      <c r="B23" s="24">
        <v>5</v>
      </c>
      <c r="C23" s="24"/>
      <c r="D23" s="24">
        <v>4</v>
      </c>
      <c r="E23" s="27">
        <v>6</v>
      </c>
      <c r="F23" s="24">
        <v>15</v>
      </c>
      <c r="G23" s="25" t="s">
        <v>39</v>
      </c>
      <c r="J23" s="26"/>
    </row>
    <row r="24" spans="1:12" ht="13.5" customHeight="1">
      <c r="A24" s="23" t="s">
        <v>40</v>
      </c>
      <c r="B24" s="24">
        <v>4</v>
      </c>
      <c r="C24" s="24">
        <v>2</v>
      </c>
      <c r="D24" s="24">
        <v>9</v>
      </c>
      <c r="E24" s="24">
        <v>3</v>
      </c>
      <c r="F24" s="24">
        <v>1</v>
      </c>
      <c r="G24" s="33" t="s">
        <v>41</v>
      </c>
      <c r="J24" s="26"/>
    </row>
    <row r="25" spans="1:12" ht="13.5" customHeight="1">
      <c r="A25" s="23" t="s">
        <v>42</v>
      </c>
      <c r="B25" s="24">
        <v>10</v>
      </c>
      <c r="C25" s="24">
        <v>6</v>
      </c>
      <c r="D25" s="24">
        <v>12</v>
      </c>
      <c r="E25" s="24">
        <v>3</v>
      </c>
      <c r="F25" s="24">
        <v>6</v>
      </c>
      <c r="G25" s="33" t="s">
        <v>43</v>
      </c>
      <c r="J25" s="26"/>
    </row>
    <row r="26" spans="1:12" ht="13.5" customHeight="1">
      <c r="A26" s="23" t="s">
        <v>44</v>
      </c>
      <c r="B26" s="27">
        <v>25</v>
      </c>
      <c r="C26" s="24">
        <v>1</v>
      </c>
      <c r="D26" s="24">
        <v>8</v>
      </c>
      <c r="E26" s="24"/>
      <c r="F26" s="24">
        <v>1</v>
      </c>
      <c r="G26" s="33" t="s">
        <v>45</v>
      </c>
      <c r="J26" s="26"/>
    </row>
    <row r="27" spans="1:12" ht="13.5" customHeight="1">
      <c r="A27" s="23" t="s">
        <v>46</v>
      </c>
      <c r="B27" s="24">
        <v>5</v>
      </c>
      <c r="C27" s="24">
        <v>1</v>
      </c>
      <c r="D27" s="24">
        <v>8</v>
      </c>
      <c r="E27" s="24">
        <v>1</v>
      </c>
      <c r="F27" s="24">
        <v>3</v>
      </c>
      <c r="G27" s="33" t="s">
        <v>47</v>
      </c>
      <c r="J27" s="26"/>
    </row>
    <row r="28" spans="1:12" ht="13.5" customHeight="1">
      <c r="A28" s="19" t="s">
        <v>48</v>
      </c>
      <c r="B28" s="31">
        <f>SUM(B29:B37)</f>
        <v>91</v>
      </c>
      <c r="C28" s="31">
        <f>SUM(C29:C37)</f>
        <v>23</v>
      </c>
      <c r="D28" s="31">
        <f>SUM(D29:D37)</f>
        <v>108</v>
      </c>
      <c r="E28" s="31">
        <f>SUM(E29:E37)</f>
        <v>56</v>
      </c>
      <c r="F28" s="31">
        <f>SUM(F29:F37)</f>
        <v>138</v>
      </c>
      <c r="G28" s="21" t="s">
        <v>49</v>
      </c>
      <c r="J28" s="26"/>
    </row>
    <row r="29" spans="1:12" ht="13.5" customHeight="1">
      <c r="A29" s="782" t="s">
        <v>1066</v>
      </c>
      <c r="B29" s="24">
        <v>2</v>
      </c>
      <c r="C29" s="24">
        <v>2</v>
      </c>
      <c r="D29" s="24">
        <v>11</v>
      </c>
      <c r="E29" s="24">
        <v>6</v>
      </c>
      <c r="F29" s="24">
        <v>20</v>
      </c>
      <c r="G29" s="25" t="s">
        <v>50</v>
      </c>
      <c r="J29" s="26"/>
    </row>
    <row r="30" spans="1:12" ht="13.5" customHeight="1">
      <c r="A30" s="36" t="s">
        <v>1061</v>
      </c>
      <c r="B30" s="24">
        <v>3</v>
      </c>
      <c r="C30" s="24">
        <v>3</v>
      </c>
      <c r="D30" s="24">
        <v>11</v>
      </c>
      <c r="E30" s="24">
        <v>1</v>
      </c>
      <c r="F30" s="24">
        <v>7</v>
      </c>
      <c r="G30" s="25" t="s">
        <v>51</v>
      </c>
      <c r="J30" s="22"/>
    </row>
    <row r="31" spans="1:12" ht="13.5" customHeight="1">
      <c r="A31" s="35" t="s">
        <v>1062</v>
      </c>
      <c r="B31" s="24">
        <v>35</v>
      </c>
      <c r="C31" s="24">
        <v>3</v>
      </c>
      <c r="D31" s="24">
        <v>3</v>
      </c>
      <c r="E31" s="24">
        <v>1</v>
      </c>
      <c r="F31" s="24"/>
      <c r="G31" s="25" t="s">
        <v>52</v>
      </c>
      <c r="J31" s="26"/>
    </row>
    <row r="32" spans="1:12" ht="13.5" customHeight="1">
      <c r="A32" s="23" t="s">
        <v>1063</v>
      </c>
      <c r="B32" s="24">
        <v>4</v>
      </c>
      <c r="C32" s="24">
        <v>1</v>
      </c>
      <c r="D32" s="27"/>
      <c r="E32" s="24">
        <v>9</v>
      </c>
      <c r="F32" s="24">
        <v>18</v>
      </c>
      <c r="G32" s="25" t="s">
        <v>53</v>
      </c>
      <c r="J32" s="26"/>
    </row>
    <row r="33" spans="1:10" ht="13.5" customHeight="1">
      <c r="A33" s="36" t="s">
        <v>1064</v>
      </c>
      <c r="B33" s="24">
        <v>31</v>
      </c>
      <c r="C33" s="27">
        <v>2</v>
      </c>
      <c r="D33" s="24">
        <v>13</v>
      </c>
      <c r="E33" s="24">
        <v>3</v>
      </c>
      <c r="F33" s="24">
        <v>16</v>
      </c>
      <c r="G33" s="25" t="s">
        <v>54</v>
      </c>
      <c r="J33" s="22"/>
    </row>
    <row r="34" spans="1:10" ht="13.5" customHeight="1">
      <c r="A34" s="783" t="s">
        <v>1065</v>
      </c>
      <c r="B34" s="24">
        <v>1</v>
      </c>
      <c r="C34" s="24">
        <v>2</v>
      </c>
      <c r="D34" s="24">
        <v>4</v>
      </c>
      <c r="E34" s="24">
        <v>6</v>
      </c>
      <c r="F34" s="24">
        <v>14</v>
      </c>
      <c r="G34" s="25" t="s">
        <v>55</v>
      </c>
      <c r="J34" s="26"/>
    </row>
    <row r="35" spans="1:10" ht="13.5" customHeight="1">
      <c r="A35" s="783" t="s">
        <v>314</v>
      </c>
      <c r="B35" s="24">
        <v>4</v>
      </c>
      <c r="C35" s="24">
        <v>4</v>
      </c>
      <c r="D35" s="24">
        <v>12</v>
      </c>
      <c r="E35" s="24">
        <v>6</v>
      </c>
      <c r="F35" s="24">
        <v>7</v>
      </c>
      <c r="G35" s="25" t="s">
        <v>57</v>
      </c>
      <c r="J35" s="25"/>
    </row>
    <row r="36" spans="1:10" ht="13.5" customHeight="1">
      <c r="A36" s="23" t="s">
        <v>315</v>
      </c>
      <c r="B36" s="24">
        <v>3</v>
      </c>
      <c r="C36" s="24">
        <v>3</v>
      </c>
      <c r="D36" s="24">
        <v>34</v>
      </c>
      <c r="E36" s="24">
        <v>10</v>
      </c>
      <c r="F36" s="24">
        <v>27</v>
      </c>
      <c r="G36" s="25" t="s">
        <v>59</v>
      </c>
      <c r="J36" s="26"/>
    </row>
    <row r="37" spans="1:10" ht="13.5" customHeight="1">
      <c r="A37" s="23" t="s">
        <v>316</v>
      </c>
      <c r="B37" s="24">
        <v>8</v>
      </c>
      <c r="C37" s="24">
        <v>3</v>
      </c>
      <c r="D37" s="24">
        <v>20</v>
      </c>
      <c r="E37" s="24">
        <v>14</v>
      </c>
      <c r="F37" s="24">
        <v>29</v>
      </c>
      <c r="G37" s="25" t="s">
        <v>61</v>
      </c>
      <c r="J37" s="22"/>
    </row>
    <row r="38" spans="1:10" ht="13.5" customHeight="1">
      <c r="A38" s="37" t="s">
        <v>62</v>
      </c>
      <c r="B38" s="31">
        <f>SUM(B39:B45)</f>
        <v>91</v>
      </c>
      <c r="C38" s="31">
        <f>SUM(C39:C45)</f>
        <v>25</v>
      </c>
      <c r="D38" s="31">
        <f>SUM(D39:D45)</f>
        <v>66</v>
      </c>
      <c r="E38" s="31">
        <f>SUM(E39:E45)</f>
        <v>29</v>
      </c>
      <c r="F38" s="31">
        <f>SUM(F39:F45)</f>
        <v>42</v>
      </c>
      <c r="G38" s="21" t="s">
        <v>63</v>
      </c>
      <c r="J38" s="26"/>
    </row>
    <row r="39" spans="1:10" ht="13.5" customHeight="1">
      <c r="A39" s="35" t="s">
        <v>64</v>
      </c>
      <c r="B39" s="24">
        <v>23</v>
      </c>
      <c r="C39" s="24">
        <v>5</v>
      </c>
      <c r="D39" s="24">
        <v>16</v>
      </c>
      <c r="E39" s="24">
        <v>6</v>
      </c>
      <c r="F39" s="24">
        <v>11</v>
      </c>
      <c r="G39" s="33" t="s">
        <v>65</v>
      </c>
      <c r="J39" s="26"/>
    </row>
    <row r="40" spans="1:10" ht="13.5" customHeight="1">
      <c r="A40" s="35" t="s">
        <v>66</v>
      </c>
      <c r="B40" s="24">
        <v>8</v>
      </c>
      <c r="C40" s="24">
        <v>1</v>
      </c>
      <c r="D40" s="24">
        <v>19</v>
      </c>
      <c r="E40" s="24">
        <v>12</v>
      </c>
      <c r="F40" s="24">
        <v>8</v>
      </c>
      <c r="G40" s="25" t="s">
        <v>67</v>
      </c>
      <c r="J40" s="26"/>
    </row>
    <row r="41" spans="1:10" ht="13.5" customHeight="1">
      <c r="A41" s="35" t="s">
        <v>68</v>
      </c>
      <c r="B41" s="24">
        <v>15</v>
      </c>
      <c r="C41" s="24">
        <v>9</v>
      </c>
      <c r="D41" s="24"/>
      <c r="E41" s="24"/>
      <c r="F41" s="24"/>
      <c r="G41" s="25" t="s">
        <v>69</v>
      </c>
      <c r="J41" s="26"/>
    </row>
    <row r="42" spans="1:10" ht="13.5" customHeight="1">
      <c r="A42" s="35" t="s">
        <v>70</v>
      </c>
      <c r="B42" s="24">
        <v>25</v>
      </c>
      <c r="C42" s="24">
        <v>1</v>
      </c>
      <c r="D42" s="24">
        <v>1</v>
      </c>
      <c r="E42" s="24">
        <v>1</v>
      </c>
      <c r="F42" s="24">
        <v>1</v>
      </c>
      <c r="G42" s="25" t="s">
        <v>71</v>
      </c>
      <c r="J42" s="26"/>
    </row>
    <row r="43" spans="1:10" ht="13.5" customHeight="1">
      <c r="A43" s="35" t="s">
        <v>72</v>
      </c>
      <c r="B43" s="24">
        <v>4</v>
      </c>
      <c r="C43" s="24">
        <v>4</v>
      </c>
      <c r="D43" s="24">
        <v>18</v>
      </c>
      <c r="E43" s="24">
        <v>6</v>
      </c>
      <c r="F43" s="24">
        <v>8</v>
      </c>
      <c r="G43" s="33" t="s">
        <v>73</v>
      </c>
      <c r="J43" s="38"/>
    </row>
    <row r="44" spans="1:10" ht="13.5" customHeight="1">
      <c r="A44" s="35" t="s">
        <v>74</v>
      </c>
      <c r="B44" s="24">
        <v>3</v>
      </c>
      <c r="C44" s="24">
        <v>1</v>
      </c>
      <c r="D44" s="24">
        <v>7</v>
      </c>
      <c r="E44" s="24">
        <v>2</v>
      </c>
      <c r="F44" s="24">
        <v>13</v>
      </c>
      <c r="G44" s="33" t="s">
        <v>75</v>
      </c>
      <c r="J44" s="26"/>
    </row>
    <row r="45" spans="1:10" ht="13.5" customHeight="1">
      <c r="A45" s="35" t="s">
        <v>76</v>
      </c>
      <c r="B45" s="24">
        <v>13</v>
      </c>
      <c r="C45" s="24">
        <v>4</v>
      </c>
      <c r="D45" s="27">
        <v>5</v>
      </c>
      <c r="E45" s="24">
        <v>2</v>
      </c>
      <c r="F45" s="24">
        <v>1</v>
      </c>
      <c r="G45" s="25" t="s">
        <v>77</v>
      </c>
      <c r="J45" s="26"/>
    </row>
    <row r="46" spans="1:10" ht="13.5" customHeight="1">
      <c r="A46" s="39" t="s">
        <v>78</v>
      </c>
      <c r="B46" s="31">
        <f>SUM(B47:B51)</f>
        <v>40</v>
      </c>
      <c r="C46" s="31">
        <f>SUM(C47:C51)</f>
        <v>6</v>
      </c>
      <c r="D46" s="31">
        <f>SUM(D47:D51)</f>
        <v>77</v>
      </c>
      <c r="E46" s="31">
        <f>SUM(E47:E51)</f>
        <v>46</v>
      </c>
      <c r="F46" s="31">
        <f>SUM(F47:F51)</f>
        <v>103</v>
      </c>
      <c r="G46" s="21" t="s">
        <v>79</v>
      </c>
      <c r="J46" s="26"/>
    </row>
    <row r="47" spans="1:10" ht="13.5" customHeight="1">
      <c r="A47" s="40" t="s">
        <v>80</v>
      </c>
      <c r="B47" s="24">
        <v>4</v>
      </c>
      <c r="C47" s="24">
        <v>1</v>
      </c>
      <c r="D47" s="24">
        <v>22</v>
      </c>
      <c r="E47" s="24">
        <v>20</v>
      </c>
      <c r="F47" s="24">
        <v>34</v>
      </c>
      <c r="G47" s="25" t="s">
        <v>81</v>
      </c>
      <c r="J47" s="26"/>
    </row>
    <row r="48" spans="1:10" ht="13.5" customHeight="1">
      <c r="A48" s="35" t="s">
        <v>82</v>
      </c>
      <c r="B48" s="24">
        <v>11</v>
      </c>
      <c r="C48" s="24">
        <v>2</v>
      </c>
      <c r="D48" s="24">
        <v>13</v>
      </c>
      <c r="E48" s="24">
        <v>6</v>
      </c>
      <c r="F48" s="24">
        <v>14</v>
      </c>
      <c r="G48" s="25" t="s">
        <v>83</v>
      </c>
      <c r="J48" s="26"/>
    </row>
    <row r="49" spans="1:10" ht="13.5" customHeight="1">
      <c r="A49" s="35" t="s">
        <v>84</v>
      </c>
      <c r="B49" s="24">
        <v>5</v>
      </c>
      <c r="C49" s="24">
        <v>1</v>
      </c>
      <c r="D49" s="24">
        <v>9</v>
      </c>
      <c r="E49" s="24">
        <v>5</v>
      </c>
      <c r="F49" s="24">
        <v>34</v>
      </c>
      <c r="G49" s="25" t="s">
        <v>85</v>
      </c>
      <c r="J49" s="26"/>
    </row>
    <row r="50" spans="1:10" ht="13.5" customHeight="1">
      <c r="A50" s="35" t="s">
        <v>86</v>
      </c>
      <c r="B50" s="24">
        <v>8</v>
      </c>
      <c r="C50" s="24"/>
      <c r="D50" s="24">
        <v>14</v>
      </c>
      <c r="E50" s="24">
        <v>7</v>
      </c>
      <c r="F50" s="24">
        <v>13</v>
      </c>
      <c r="G50" s="25" t="s">
        <v>87</v>
      </c>
    </row>
    <row r="51" spans="1:10" ht="13.5" customHeight="1">
      <c r="A51" s="35" t="s">
        <v>88</v>
      </c>
      <c r="B51" s="24">
        <v>12</v>
      </c>
      <c r="C51" s="24">
        <v>2</v>
      </c>
      <c r="D51" s="24">
        <v>19</v>
      </c>
      <c r="E51" s="24">
        <v>8</v>
      </c>
      <c r="F51" s="24">
        <v>8</v>
      </c>
      <c r="G51" s="33" t="s">
        <v>89</v>
      </c>
    </row>
    <row r="52" spans="1:10" ht="13.5" customHeight="1">
      <c r="A52" s="41"/>
      <c r="B52" s="42"/>
      <c r="C52" s="42"/>
      <c r="D52" s="42"/>
      <c r="E52" s="42"/>
      <c r="F52" s="42"/>
      <c r="G52" s="26"/>
    </row>
    <row r="53" spans="1:10" ht="13.5" customHeight="1">
      <c r="A53" s="41"/>
      <c r="B53" s="42"/>
      <c r="C53" s="42"/>
      <c r="D53" s="42"/>
      <c r="E53" s="42"/>
      <c r="F53" s="42"/>
      <c r="G53" s="26"/>
    </row>
    <row r="54" spans="1:10" ht="13.5" customHeight="1">
      <c r="A54" s="41"/>
      <c r="B54" s="42"/>
      <c r="C54" s="42"/>
      <c r="D54" s="42"/>
      <c r="E54" s="42"/>
      <c r="F54" s="42"/>
      <c r="G54" s="26"/>
    </row>
    <row r="55" spans="1:10" ht="13.5" customHeight="1">
      <c r="A55" s="41"/>
      <c r="B55" s="42"/>
      <c r="C55" s="42"/>
      <c r="D55" s="42"/>
      <c r="E55" s="42"/>
      <c r="F55" s="42"/>
      <c r="G55" s="26"/>
    </row>
    <row r="56" spans="1:10" ht="13.5" customHeight="1">
      <c r="A56" s="41"/>
      <c r="B56" s="42"/>
      <c r="C56" s="42"/>
      <c r="D56" s="42"/>
      <c r="E56" s="42"/>
      <c r="F56" s="42"/>
      <c r="G56" s="26"/>
    </row>
    <row r="57" spans="1:10" ht="12.75" customHeight="1">
      <c r="A57" s="10"/>
      <c r="B57" s="11"/>
      <c r="C57" s="11"/>
      <c r="D57" s="11"/>
      <c r="E57" s="11"/>
      <c r="F57" s="11"/>
      <c r="G57" s="10"/>
    </row>
    <row r="58" spans="1:10" ht="17.100000000000001" customHeight="1">
      <c r="A58" s="10"/>
      <c r="B58" s="11"/>
      <c r="C58" s="11"/>
      <c r="D58" s="11"/>
      <c r="E58" s="11"/>
      <c r="F58" s="11"/>
      <c r="G58" s="10"/>
    </row>
    <row r="59" spans="1:10" ht="17.100000000000001" customHeight="1">
      <c r="A59" s="10"/>
      <c r="B59" s="11"/>
      <c r="C59" s="11"/>
      <c r="D59" s="11"/>
      <c r="E59" s="11"/>
      <c r="F59" s="11"/>
      <c r="G59" s="10"/>
    </row>
    <row r="60" spans="1:10" ht="17.100000000000001" customHeight="1">
      <c r="A60" s="10"/>
      <c r="B60" s="11"/>
      <c r="C60" s="11"/>
      <c r="D60" s="11"/>
      <c r="E60" s="11"/>
      <c r="F60" s="11"/>
      <c r="G60" s="10"/>
    </row>
    <row r="73" spans="1:7" ht="22.5">
      <c r="A73" s="847" t="s">
        <v>2</v>
      </c>
      <c r="B73" s="850"/>
      <c r="C73" s="850"/>
      <c r="D73" s="850"/>
      <c r="E73" s="850"/>
      <c r="F73" s="850"/>
      <c r="G73" s="849" t="s">
        <v>4</v>
      </c>
    </row>
    <row r="74" spans="1:7">
      <c r="B74" s="5"/>
      <c r="C74" s="5"/>
      <c r="D74" s="5"/>
      <c r="E74" s="5"/>
      <c r="F74" s="5"/>
      <c r="G74" s="6"/>
    </row>
    <row r="75" spans="1:7" ht="20.25">
      <c r="A75" s="43" t="s">
        <v>1105</v>
      </c>
      <c r="B75" s="43"/>
      <c r="C75" s="43"/>
      <c r="D75" s="43"/>
      <c r="E75" s="909" t="s">
        <v>1103</v>
      </c>
      <c r="F75" s="910"/>
      <c r="G75" s="910"/>
    </row>
    <row r="76" spans="1:7" ht="20.25">
      <c r="A76" s="43" t="s">
        <v>1106</v>
      </c>
      <c r="B76" s="7"/>
      <c r="C76" s="7"/>
      <c r="D76" s="7"/>
      <c r="E76" s="909" t="s">
        <v>1107</v>
      </c>
      <c r="F76" s="911"/>
      <c r="G76" s="911"/>
    </row>
    <row r="77" spans="1:7">
      <c r="A77" s="10"/>
      <c r="B77" s="10"/>
      <c r="C77" s="10"/>
      <c r="D77" s="10"/>
      <c r="E77" s="10"/>
      <c r="F77" s="5"/>
      <c r="G77" s="10"/>
    </row>
    <row r="78" spans="1:7">
      <c r="A78" s="807">
        <v>2020</v>
      </c>
      <c r="B78" s="912" t="s">
        <v>5</v>
      </c>
      <c r="C78" s="912"/>
      <c r="D78" s="913" t="s">
        <v>6</v>
      </c>
      <c r="E78" s="913"/>
      <c r="F78" s="44" t="s">
        <v>7</v>
      </c>
      <c r="G78" s="13">
        <v>2020</v>
      </c>
    </row>
    <row r="79" spans="1:7">
      <c r="A79" s="14"/>
      <c r="B79" s="914" t="s">
        <v>8</v>
      </c>
      <c r="C79" s="914"/>
      <c r="D79" s="15" t="s">
        <v>9</v>
      </c>
      <c r="E79" s="15"/>
      <c r="F79" s="15" t="s">
        <v>10</v>
      </c>
    </row>
    <row r="80" spans="1:7">
      <c r="A80" s="10"/>
      <c r="B80" s="17" t="s">
        <v>11</v>
      </c>
      <c r="C80" s="17" t="s">
        <v>12</v>
      </c>
      <c r="D80" s="17" t="s">
        <v>13</v>
      </c>
      <c r="E80" s="17" t="s">
        <v>14</v>
      </c>
      <c r="F80" s="17" t="s">
        <v>15</v>
      </c>
      <c r="G80" s="14"/>
    </row>
    <row r="81" spans="1:7">
      <c r="A81" s="10"/>
      <c r="B81" s="16"/>
      <c r="C81" s="16"/>
      <c r="D81" s="45"/>
      <c r="E81" s="18"/>
      <c r="F81" s="18"/>
      <c r="G81" s="6"/>
    </row>
    <row r="82" spans="1:7">
      <c r="A82" s="10"/>
      <c r="B82" s="46"/>
      <c r="C82" s="46"/>
      <c r="D82" s="45"/>
      <c r="E82" s="18"/>
      <c r="F82" s="18"/>
      <c r="G82" s="6"/>
    </row>
    <row r="83" spans="1:7" ht="14.25">
      <c r="A83" s="47" t="s">
        <v>90</v>
      </c>
      <c r="B83" s="48">
        <f>SUM(B84:B92)</f>
        <v>146</v>
      </c>
      <c r="C83" s="48">
        <f>SUM(C84:C92)</f>
        <v>43</v>
      </c>
      <c r="D83" s="48">
        <f>SUM(D84:D92)</f>
        <v>106</v>
      </c>
      <c r="E83" s="48">
        <f>SUM(E84:E92)</f>
        <v>23</v>
      </c>
      <c r="F83" s="48">
        <f>SUM(F84:F92)</f>
        <v>47</v>
      </c>
      <c r="G83" s="49" t="s">
        <v>91</v>
      </c>
    </row>
    <row r="84" spans="1:7" ht="15">
      <c r="A84" s="50" t="s">
        <v>92</v>
      </c>
      <c r="B84" s="24">
        <v>6</v>
      </c>
      <c r="C84" s="24">
        <v>2</v>
      </c>
      <c r="D84" s="24">
        <v>10</v>
      </c>
      <c r="E84" s="24">
        <v>3</v>
      </c>
      <c r="F84" s="24">
        <v>2</v>
      </c>
      <c r="G84" s="51" t="s">
        <v>93</v>
      </c>
    </row>
    <row r="85" spans="1:7" ht="15">
      <c r="A85" s="50" t="s">
        <v>94</v>
      </c>
      <c r="B85" s="24">
        <v>3</v>
      </c>
      <c r="C85" s="24">
        <v>7</v>
      </c>
      <c r="D85" s="24">
        <v>17</v>
      </c>
      <c r="E85" s="24">
        <v>0</v>
      </c>
      <c r="F85" s="24">
        <v>7</v>
      </c>
      <c r="G85" s="51" t="s">
        <v>95</v>
      </c>
    </row>
    <row r="86" spans="1:7" ht="15">
      <c r="A86" s="52" t="s">
        <v>96</v>
      </c>
      <c r="B86" s="24">
        <v>90</v>
      </c>
      <c r="C86" s="24">
        <v>18</v>
      </c>
      <c r="D86" s="24">
        <v>0</v>
      </c>
      <c r="E86" s="24">
        <v>0</v>
      </c>
      <c r="F86" s="24">
        <v>0</v>
      </c>
      <c r="G86" s="51" t="s">
        <v>97</v>
      </c>
    </row>
    <row r="87" spans="1:7" ht="15">
      <c r="A87" s="50" t="s">
        <v>98</v>
      </c>
      <c r="B87" s="24">
        <v>7</v>
      </c>
      <c r="C87" s="24">
        <v>3</v>
      </c>
      <c r="D87" s="24">
        <v>17</v>
      </c>
      <c r="E87" s="24">
        <v>7</v>
      </c>
      <c r="F87" s="24">
        <v>7</v>
      </c>
      <c r="G87" s="51" t="s">
        <v>99</v>
      </c>
    </row>
    <row r="88" spans="1:7" ht="15">
      <c r="A88" s="50" t="s">
        <v>100</v>
      </c>
      <c r="B88" s="24">
        <v>3</v>
      </c>
      <c r="C88" s="24">
        <v>3</v>
      </c>
      <c r="D88" s="24">
        <v>3</v>
      </c>
      <c r="E88" s="24">
        <v>0</v>
      </c>
      <c r="F88" s="24"/>
      <c r="G88" s="51" t="s">
        <v>101</v>
      </c>
    </row>
    <row r="89" spans="1:7" ht="15">
      <c r="A89" s="50" t="s">
        <v>102</v>
      </c>
      <c r="B89" s="24">
        <v>8</v>
      </c>
      <c r="C89" s="24">
        <v>3</v>
      </c>
      <c r="D89" s="24">
        <v>5</v>
      </c>
      <c r="E89" s="24"/>
      <c r="F89" s="24"/>
      <c r="G89" s="51" t="s">
        <v>103</v>
      </c>
    </row>
    <row r="90" spans="1:7" ht="15">
      <c r="A90" s="50" t="s">
        <v>104</v>
      </c>
      <c r="B90" s="24">
        <v>17</v>
      </c>
      <c r="C90" s="24">
        <v>2</v>
      </c>
      <c r="D90" s="24"/>
      <c r="E90" s="24"/>
      <c r="F90" s="24"/>
      <c r="G90" s="51" t="s">
        <v>105</v>
      </c>
    </row>
    <row r="91" spans="1:7" ht="15">
      <c r="A91" s="50" t="s">
        <v>106</v>
      </c>
      <c r="B91" s="24">
        <v>8</v>
      </c>
      <c r="C91" s="24">
        <v>4</v>
      </c>
      <c r="D91" s="24">
        <v>35</v>
      </c>
      <c r="E91" s="24">
        <v>9</v>
      </c>
      <c r="F91" s="24">
        <v>29</v>
      </c>
      <c r="G91" s="51" t="s">
        <v>107</v>
      </c>
    </row>
    <row r="92" spans="1:7" ht="15">
      <c r="A92" s="50" t="s">
        <v>108</v>
      </c>
      <c r="B92" s="24">
        <v>4</v>
      </c>
      <c r="C92" s="24">
        <v>1</v>
      </c>
      <c r="D92" s="24">
        <v>19</v>
      </c>
      <c r="E92" s="24">
        <v>4</v>
      </c>
      <c r="F92" s="24">
        <v>2</v>
      </c>
      <c r="G92" s="51" t="s">
        <v>109</v>
      </c>
    </row>
    <row r="93" spans="1:7" ht="14.25">
      <c r="A93" s="53" t="s">
        <v>110</v>
      </c>
      <c r="B93" s="31">
        <f>SUM(B94:B101)</f>
        <v>80</v>
      </c>
      <c r="C93" s="31">
        <f>SUM(C94:C101)</f>
        <v>16</v>
      </c>
      <c r="D93" s="31">
        <f>SUM(D94:D101)</f>
        <v>168</v>
      </c>
      <c r="E93" s="31">
        <f>SUM(E94:E101)</f>
        <v>62</v>
      </c>
      <c r="F93" s="31">
        <f>SUM(F94:F101)</f>
        <v>119</v>
      </c>
      <c r="G93" s="54" t="s">
        <v>111</v>
      </c>
    </row>
    <row r="94" spans="1:7" ht="15">
      <c r="A94" s="50" t="s">
        <v>112</v>
      </c>
      <c r="B94" s="24">
        <v>3</v>
      </c>
      <c r="C94" s="24">
        <v>2</v>
      </c>
      <c r="D94" s="24">
        <v>30</v>
      </c>
      <c r="E94" s="24">
        <v>9</v>
      </c>
      <c r="F94" s="24">
        <v>42</v>
      </c>
      <c r="G94" s="51" t="s">
        <v>113</v>
      </c>
    </row>
    <row r="95" spans="1:7" ht="15">
      <c r="A95" s="50" t="s">
        <v>114</v>
      </c>
      <c r="B95" s="24">
        <v>2</v>
      </c>
      <c r="C95" s="24">
        <v>1</v>
      </c>
      <c r="D95" s="24">
        <v>15</v>
      </c>
      <c r="E95" s="24">
        <v>18</v>
      </c>
      <c r="F95" s="24">
        <v>22</v>
      </c>
      <c r="G95" s="51" t="s">
        <v>115</v>
      </c>
    </row>
    <row r="96" spans="1:7" ht="15">
      <c r="A96" s="50" t="s">
        <v>116</v>
      </c>
      <c r="B96" s="27">
        <v>7</v>
      </c>
      <c r="C96" s="27">
        <v>2</v>
      </c>
      <c r="D96" s="27">
        <v>33</v>
      </c>
      <c r="E96" s="27">
        <v>6</v>
      </c>
      <c r="F96" s="27">
        <v>19</v>
      </c>
      <c r="G96" s="51" t="s">
        <v>117</v>
      </c>
    </row>
    <row r="97" spans="1:7" ht="15">
      <c r="A97" s="50" t="s">
        <v>118</v>
      </c>
      <c r="B97" s="24">
        <v>4</v>
      </c>
      <c r="C97" s="24">
        <v>4</v>
      </c>
      <c r="D97" s="24">
        <v>44</v>
      </c>
      <c r="E97" s="24">
        <v>8</v>
      </c>
      <c r="F97" s="24">
        <v>8</v>
      </c>
      <c r="G97" s="51" t="s">
        <v>119</v>
      </c>
    </row>
    <row r="98" spans="1:7" ht="15">
      <c r="A98" s="50" t="s">
        <v>120</v>
      </c>
      <c r="B98" s="24">
        <v>41</v>
      </c>
      <c r="C98" s="24">
        <v>3</v>
      </c>
      <c r="D98" s="24">
        <v>8</v>
      </c>
      <c r="E98" s="24">
        <v>5</v>
      </c>
      <c r="F98" s="24">
        <v>16</v>
      </c>
      <c r="G98" s="51" t="s">
        <v>121</v>
      </c>
    </row>
    <row r="99" spans="1:7" ht="15">
      <c r="A99" s="50" t="s">
        <v>122</v>
      </c>
      <c r="B99" s="24">
        <v>4</v>
      </c>
      <c r="C99" s="24">
        <v>1</v>
      </c>
      <c r="D99" s="24">
        <v>15</v>
      </c>
      <c r="E99" s="24">
        <v>8</v>
      </c>
      <c r="F99" s="24">
        <v>5</v>
      </c>
      <c r="G99" s="51" t="s">
        <v>123</v>
      </c>
    </row>
    <row r="100" spans="1:7" ht="15">
      <c r="A100" s="50" t="s">
        <v>124</v>
      </c>
      <c r="B100" s="24">
        <v>16</v>
      </c>
      <c r="C100" s="24">
        <v>2</v>
      </c>
      <c r="D100" s="24">
        <v>17</v>
      </c>
      <c r="E100" s="24">
        <v>5</v>
      </c>
      <c r="F100" s="24">
        <v>4</v>
      </c>
      <c r="G100" s="51" t="s">
        <v>125</v>
      </c>
    </row>
    <row r="101" spans="1:7" ht="15">
      <c r="A101" s="50" t="s">
        <v>126</v>
      </c>
      <c r="B101" s="27">
        <v>3</v>
      </c>
      <c r="C101" s="27">
        <v>1</v>
      </c>
      <c r="D101" s="27">
        <v>6</v>
      </c>
      <c r="E101" s="27">
        <v>3</v>
      </c>
      <c r="F101" s="27">
        <v>3</v>
      </c>
      <c r="G101" s="51" t="s">
        <v>127</v>
      </c>
    </row>
    <row r="102" spans="1:7" ht="14.25">
      <c r="A102" s="55" t="s">
        <v>128</v>
      </c>
      <c r="B102" s="31">
        <f>SUM(B103:B107)</f>
        <v>21</v>
      </c>
      <c r="C102" s="31">
        <f>SUM(C103:C107)</f>
        <v>9</v>
      </c>
      <c r="D102" s="31">
        <f>SUM(D103:D107)</f>
        <v>65</v>
      </c>
      <c r="E102" s="31">
        <f>SUM(E103:E107)</f>
        <v>47</v>
      </c>
      <c r="F102" s="31">
        <f>SUM(F103:F107)</f>
        <v>97</v>
      </c>
      <c r="G102" s="56" t="s">
        <v>129</v>
      </c>
    </row>
    <row r="103" spans="1:7" ht="15">
      <c r="A103" s="50" t="s">
        <v>130</v>
      </c>
      <c r="B103" s="24">
        <v>8</v>
      </c>
      <c r="C103" s="24">
        <v>4</v>
      </c>
      <c r="D103" s="24">
        <v>14</v>
      </c>
      <c r="E103" s="24">
        <v>9</v>
      </c>
      <c r="F103" s="24">
        <v>22</v>
      </c>
      <c r="G103" s="51" t="s">
        <v>131</v>
      </c>
    </row>
    <row r="104" spans="1:7" ht="15">
      <c r="A104" s="50" t="s">
        <v>132</v>
      </c>
      <c r="B104" s="24">
        <v>3</v>
      </c>
      <c r="C104" s="24">
        <v>2</v>
      </c>
      <c r="D104" s="24">
        <v>15</v>
      </c>
      <c r="E104" s="24">
        <v>12</v>
      </c>
      <c r="F104" s="24">
        <v>23</v>
      </c>
      <c r="G104" s="51" t="s">
        <v>133</v>
      </c>
    </row>
    <row r="105" spans="1:7" ht="15">
      <c r="A105" s="50" t="s">
        <v>134</v>
      </c>
      <c r="B105" s="24">
        <v>4</v>
      </c>
      <c r="C105" s="24">
        <v>1</v>
      </c>
      <c r="D105" s="24">
        <v>8</v>
      </c>
      <c r="E105" s="24">
        <v>9</v>
      </c>
      <c r="F105" s="24">
        <v>22</v>
      </c>
      <c r="G105" s="51" t="s">
        <v>135</v>
      </c>
    </row>
    <row r="106" spans="1:7" ht="15">
      <c r="A106" s="50" t="s">
        <v>136</v>
      </c>
      <c r="B106" s="27">
        <v>3</v>
      </c>
      <c r="C106" s="27">
        <v>1</v>
      </c>
      <c r="D106" s="27">
        <v>13</v>
      </c>
      <c r="E106" s="27">
        <v>9</v>
      </c>
      <c r="F106" s="27">
        <v>16</v>
      </c>
      <c r="G106" s="51" t="s">
        <v>137</v>
      </c>
    </row>
    <row r="107" spans="1:7" ht="15">
      <c r="A107" s="50" t="s">
        <v>138</v>
      </c>
      <c r="B107" s="24">
        <v>3</v>
      </c>
      <c r="C107" s="24">
        <v>1</v>
      </c>
      <c r="D107" s="24">
        <v>15</v>
      </c>
      <c r="E107" s="24">
        <v>8</v>
      </c>
      <c r="F107" s="24">
        <v>14</v>
      </c>
      <c r="G107" s="51" t="s">
        <v>139</v>
      </c>
    </row>
    <row r="108" spans="1:7" ht="14.25">
      <c r="A108" s="53" t="s">
        <v>140</v>
      </c>
      <c r="B108" s="31">
        <f>SUM(B109:B114)</f>
        <v>33</v>
      </c>
      <c r="C108" s="31">
        <f>SUM(C109:C114)</f>
        <v>19</v>
      </c>
      <c r="D108" s="31">
        <f>SUM(D109:D114)</f>
        <v>94</v>
      </c>
      <c r="E108" s="31">
        <f>SUM(E109:E114)</f>
        <v>54</v>
      </c>
      <c r="F108" s="31">
        <f>SUM(F109:F114)</f>
        <v>103</v>
      </c>
      <c r="G108" s="57" t="s">
        <v>141</v>
      </c>
    </row>
    <row r="109" spans="1:7" ht="15">
      <c r="A109" s="50" t="s">
        <v>142</v>
      </c>
      <c r="B109" s="24">
        <v>10</v>
      </c>
      <c r="C109" s="24">
        <v>3</v>
      </c>
      <c r="D109" s="24">
        <v>4</v>
      </c>
      <c r="E109" s="24">
        <v>4</v>
      </c>
      <c r="F109" s="24">
        <v>14</v>
      </c>
      <c r="G109" s="51" t="s">
        <v>143</v>
      </c>
    </row>
    <row r="110" spans="1:7" ht="15">
      <c r="A110" s="50" t="s">
        <v>144</v>
      </c>
      <c r="B110" s="24">
        <v>1</v>
      </c>
      <c r="C110" s="24">
        <v>3</v>
      </c>
      <c r="D110" s="24">
        <v>9</v>
      </c>
      <c r="E110" s="24">
        <v>10</v>
      </c>
      <c r="F110" s="24">
        <v>15</v>
      </c>
      <c r="G110" s="51" t="s">
        <v>145</v>
      </c>
    </row>
    <row r="111" spans="1:7" ht="15">
      <c r="A111" s="50" t="s">
        <v>146</v>
      </c>
      <c r="B111" s="24">
        <v>11</v>
      </c>
      <c r="C111" s="24">
        <v>3</v>
      </c>
      <c r="D111" s="24">
        <v>1</v>
      </c>
      <c r="E111" s="24">
        <v>1</v>
      </c>
      <c r="F111" s="24">
        <v>4</v>
      </c>
      <c r="G111" s="51" t="s">
        <v>147</v>
      </c>
    </row>
    <row r="112" spans="1:7" ht="15">
      <c r="A112" s="50" t="s">
        <v>148</v>
      </c>
      <c r="B112" s="24">
        <v>6</v>
      </c>
      <c r="C112" s="24">
        <v>6</v>
      </c>
      <c r="D112" s="24">
        <v>61</v>
      </c>
      <c r="E112" s="24">
        <v>19</v>
      </c>
      <c r="F112" s="24">
        <v>28</v>
      </c>
      <c r="G112" s="51" t="s">
        <v>149</v>
      </c>
    </row>
    <row r="113" spans="1:7" ht="15">
      <c r="A113" s="50" t="s">
        <v>150</v>
      </c>
      <c r="B113" s="24">
        <v>3</v>
      </c>
      <c r="C113" s="24">
        <v>3</v>
      </c>
      <c r="D113" s="24">
        <v>8</v>
      </c>
      <c r="E113" s="24">
        <v>8</v>
      </c>
      <c r="F113" s="24">
        <v>13</v>
      </c>
      <c r="G113" s="51" t="s">
        <v>151</v>
      </c>
    </row>
    <row r="114" spans="1:7" ht="15">
      <c r="A114" s="50" t="s">
        <v>152</v>
      </c>
      <c r="B114" s="24">
        <v>2</v>
      </c>
      <c r="C114" s="24">
        <v>1</v>
      </c>
      <c r="D114" s="24">
        <v>11</v>
      </c>
      <c r="E114" s="24">
        <v>12</v>
      </c>
      <c r="F114" s="24">
        <v>29</v>
      </c>
      <c r="G114" s="51" t="s">
        <v>153</v>
      </c>
    </row>
    <row r="115" spans="1:7" ht="14.25">
      <c r="A115" s="58" t="s">
        <v>154</v>
      </c>
      <c r="B115" s="31">
        <f>SUM(B116:B119)</f>
        <v>18</v>
      </c>
      <c r="C115" s="31">
        <f>SUM(C116:C119)</f>
        <v>4</v>
      </c>
      <c r="D115" s="31">
        <f>SUM(D116:D119)</f>
        <v>29</v>
      </c>
      <c r="E115" s="31">
        <f>SUM(E116:E119)</f>
        <v>13</v>
      </c>
      <c r="F115" s="31">
        <f>SUM(F116:F119)</f>
        <v>35</v>
      </c>
      <c r="G115" s="54" t="s">
        <v>155</v>
      </c>
    </row>
    <row r="116" spans="1:7" ht="15">
      <c r="A116" s="50" t="s">
        <v>156</v>
      </c>
      <c r="B116" s="24">
        <v>4</v>
      </c>
      <c r="C116" s="24">
        <v>1</v>
      </c>
      <c r="D116" s="24">
        <v>1</v>
      </c>
      <c r="E116" s="24">
        <v>2</v>
      </c>
      <c r="F116" s="24">
        <v>2</v>
      </c>
      <c r="G116" s="51" t="s">
        <v>157</v>
      </c>
    </row>
    <row r="117" spans="1:7" ht="15">
      <c r="A117" s="50" t="s">
        <v>158</v>
      </c>
      <c r="B117" s="24">
        <v>8</v>
      </c>
      <c r="C117" s="24"/>
      <c r="D117" s="24">
        <v>13</v>
      </c>
      <c r="E117" s="24">
        <v>5</v>
      </c>
      <c r="F117" s="24">
        <v>15</v>
      </c>
      <c r="G117" s="51" t="s">
        <v>159</v>
      </c>
    </row>
    <row r="118" spans="1:7" ht="15">
      <c r="A118" s="50" t="s">
        <v>160</v>
      </c>
      <c r="B118" s="24">
        <v>2</v>
      </c>
      <c r="C118" s="24">
        <v>2</v>
      </c>
      <c r="D118" s="24">
        <v>10</v>
      </c>
      <c r="E118" s="24">
        <v>6</v>
      </c>
      <c r="F118" s="24">
        <v>18</v>
      </c>
      <c r="G118" s="51" t="s">
        <v>161</v>
      </c>
    </row>
    <row r="119" spans="1:7" ht="15">
      <c r="A119" s="50" t="s">
        <v>162</v>
      </c>
      <c r="B119" s="24">
        <v>4</v>
      </c>
      <c r="C119" s="24">
        <v>1</v>
      </c>
      <c r="D119" s="24">
        <v>5</v>
      </c>
      <c r="E119" s="24"/>
      <c r="F119" s="24"/>
      <c r="G119" s="51" t="s">
        <v>163</v>
      </c>
    </row>
    <row r="120" spans="1:7" ht="14.25">
      <c r="A120" s="47" t="s">
        <v>164</v>
      </c>
      <c r="B120" s="31">
        <f>SUM(B121:B124)</f>
        <v>21</v>
      </c>
      <c r="C120" s="31">
        <f>SUM(C121:C124)</f>
        <v>2</v>
      </c>
      <c r="D120" s="31">
        <f>SUM(D121:D124)</f>
        <v>7</v>
      </c>
      <c r="E120" s="31">
        <f>SUM(E121:E124)</f>
        <v>1</v>
      </c>
      <c r="F120" s="31">
        <f>SUM(F121:F124)</f>
        <v>12</v>
      </c>
      <c r="G120" s="54" t="s">
        <v>165</v>
      </c>
    </row>
    <row r="121" spans="1:7" ht="15">
      <c r="A121" s="50" t="s">
        <v>166</v>
      </c>
      <c r="B121" s="24">
        <v>4</v>
      </c>
      <c r="C121" s="24"/>
      <c r="D121" s="24"/>
      <c r="E121" s="24">
        <v>1</v>
      </c>
      <c r="F121" s="24">
        <v>5</v>
      </c>
      <c r="G121" s="51" t="s">
        <v>167</v>
      </c>
    </row>
    <row r="122" spans="1:7" ht="15">
      <c r="A122" s="50" t="s">
        <v>168</v>
      </c>
      <c r="B122" s="24">
        <v>4</v>
      </c>
      <c r="C122" s="24"/>
      <c r="D122" s="24">
        <v>3</v>
      </c>
      <c r="E122" s="24"/>
      <c r="F122" s="24">
        <v>1</v>
      </c>
      <c r="G122" s="51" t="s">
        <v>169</v>
      </c>
    </row>
    <row r="123" spans="1:7" ht="15">
      <c r="A123" s="50" t="s">
        <v>170</v>
      </c>
      <c r="B123" s="24">
        <v>12</v>
      </c>
      <c r="C123" s="24">
        <v>1</v>
      </c>
      <c r="D123" s="24">
        <v>1</v>
      </c>
      <c r="E123" s="24"/>
      <c r="F123" s="24">
        <v>4</v>
      </c>
      <c r="G123" s="51" t="s">
        <v>171</v>
      </c>
    </row>
    <row r="124" spans="1:7" ht="15">
      <c r="A124" s="50" t="s">
        <v>172</v>
      </c>
      <c r="B124" s="24">
        <v>1</v>
      </c>
      <c r="C124" s="24">
        <v>1</v>
      </c>
      <c r="D124" s="24">
        <v>3</v>
      </c>
      <c r="E124" s="24"/>
      <c r="F124" s="24">
        <v>2</v>
      </c>
      <c r="G124" s="51" t="s">
        <v>173</v>
      </c>
    </row>
    <row r="125" spans="1:7" ht="14.25">
      <c r="A125" s="58" t="s">
        <v>174</v>
      </c>
      <c r="B125" s="31">
        <f>SUM(B126:B127)</f>
        <v>4</v>
      </c>
      <c r="C125" s="31">
        <f>SUM(C126:C127)</f>
        <v>2</v>
      </c>
      <c r="D125" s="818">
        <v>0</v>
      </c>
      <c r="E125" s="31">
        <f>SUM(E126:E127)</f>
        <v>4</v>
      </c>
      <c r="F125" s="31">
        <f>SUM(F126:F127)</f>
        <v>6</v>
      </c>
      <c r="G125" s="54" t="s">
        <v>175</v>
      </c>
    </row>
    <row r="126" spans="1:7" ht="15">
      <c r="A126" s="59" t="s">
        <v>176</v>
      </c>
      <c r="B126" s="819">
        <v>0</v>
      </c>
      <c r="C126" s="819">
        <v>0</v>
      </c>
      <c r="D126" s="819">
        <v>0</v>
      </c>
      <c r="E126" s="24">
        <v>2</v>
      </c>
      <c r="F126" s="24">
        <v>2</v>
      </c>
      <c r="G126" s="60" t="s">
        <v>177</v>
      </c>
    </row>
    <row r="127" spans="1:7" ht="15">
      <c r="A127" s="62" t="s">
        <v>178</v>
      </c>
      <c r="B127" s="24">
        <v>4</v>
      </c>
      <c r="C127" s="24">
        <v>2</v>
      </c>
      <c r="D127" s="819">
        <v>0</v>
      </c>
      <c r="E127" s="24">
        <v>2</v>
      </c>
      <c r="F127" s="24">
        <v>4</v>
      </c>
      <c r="G127" s="60" t="s">
        <v>179</v>
      </c>
    </row>
    <row r="128" spans="1:7" ht="14.25">
      <c r="A128" s="63" t="s">
        <v>180</v>
      </c>
      <c r="B128" s="31">
        <f>B125+B120+B115+B108+B102+B93+B83+'1'!B46+'1'!B38+'1'!B28+'1'!B19+'1'!B10</f>
        <v>669</v>
      </c>
      <c r="C128" s="31">
        <f>C125+C120+C115+C108+C102+C93+C83+'1'!C46+'1'!C38+'1'!C28+'1'!C19+'1'!C10</f>
        <v>178</v>
      </c>
      <c r="D128" s="31">
        <f>D125+D120+D115+D108+D102+D93+D83+'1'!D46+'1'!D38+'1'!D28+'1'!D19+'1'!D10</f>
        <v>856</v>
      </c>
      <c r="E128" s="31">
        <f>E125+E120+E115+E108+E102+E93+E83+'1'!E46+'1'!E38+'1'!E28+'1'!E19+'1'!E10</f>
        <v>423</v>
      </c>
      <c r="F128" s="31">
        <f>F125+F120+F115+F108+F102+F93+F83+'1'!F46+'1'!F38+'1'!F28+'1'!F19+'1'!F10</f>
        <v>809</v>
      </c>
      <c r="G128" s="64" t="s">
        <v>181</v>
      </c>
    </row>
    <row r="129" spans="1:7" ht="15">
      <c r="A129" s="65"/>
      <c r="B129" s="66"/>
      <c r="C129" s="66"/>
      <c r="D129" s="24"/>
      <c r="E129" s="42"/>
      <c r="F129" s="42"/>
      <c r="G129" s="26"/>
    </row>
    <row r="130" spans="1:7" ht="15">
      <c r="A130" s="67"/>
      <c r="B130" s="66"/>
      <c r="C130" s="66"/>
      <c r="D130" s="24"/>
      <c r="E130" s="42"/>
      <c r="F130" s="42"/>
      <c r="G130" s="26"/>
    </row>
    <row r="131" spans="1:7">
      <c r="A131" s="72" t="s">
        <v>182</v>
      </c>
      <c r="B131" s="46"/>
      <c r="C131" s="46"/>
      <c r="D131" s="45"/>
      <c r="G131" s="6"/>
    </row>
    <row r="132" spans="1:7">
      <c r="A132" s="72" t="s">
        <v>183</v>
      </c>
      <c r="B132" s="46"/>
      <c r="C132" s="46"/>
      <c r="D132" s="45"/>
      <c r="G132" s="6"/>
    </row>
    <row r="133" spans="1:7">
      <c r="A133" s="72" t="s">
        <v>184</v>
      </c>
      <c r="B133" s="46"/>
      <c r="C133" s="46"/>
      <c r="D133" s="45"/>
      <c r="G133" s="6"/>
    </row>
    <row r="134" spans="1:7">
      <c r="A134" s="72" t="s">
        <v>185</v>
      </c>
      <c r="B134" s="46"/>
      <c r="C134" s="46"/>
      <c r="D134" s="45"/>
      <c r="G134" s="6"/>
    </row>
    <row r="135" spans="1:7" ht="7.5" customHeight="1">
      <c r="B135" s="46"/>
      <c r="C135" s="46"/>
      <c r="D135" s="45"/>
      <c r="G135" s="6"/>
    </row>
    <row r="136" spans="1:7">
      <c r="A136" s="73" t="s">
        <v>186</v>
      </c>
      <c r="B136" s="46"/>
      <c r="C136" s="74"/>
      <c r="D136" s="75"/>
      <c r="E136" s="76"/>
      <c r="F136" s="76"/>
      <c r="G136" s="77" t="s">
        <v>187</v>
      </c>
    </row>
    <row r="137" spans="1:7" ht="14.25">
      <c r="A137" s="915"/>
      <c r="B137" s="915"/>
      <c r="C137" s="915"/>
      <c r="D137" s="915"/>
      <c r="E137" s="915"/>
      <c r="F137" s="915"/>
      <c r="G137" s="915"/>
    </row>
  </sheetData>
  <mergeCells count="11">
    <mergeCell ref="A137:G137"/>
    <mergeCell ref="E75:G75"/>
    <mergeCell ref="E76:G76"/>
    <mergeCell ref="B78:C78"/>
    <mergeCell ref="D78:E78"/>
    <mergeCell ref="B79:C79"/>
    <mergeCell ref="E3:G3"/>
    <mergeCell ref="E4:G4"/>
    <mergeCell ref="B6:C6"/>
    <mergeCell ref="D6:E6"/>
    <mergeCell ref="B7:C7"/>
  </mergeCells>
  <printOptions gridLinesSet="0"/>
  <pageMargins left="0.78740157480314965" right="0.59055118110236227" top="0.82395833333333335" bottom="1.1811023622047245" header="0.51181102362204722" footer="0.51181102362204722"/>
  <pageSetup paperSize="9" scale="70" orientation="portrait" r:id="rId1"/>
  <headerFooter alignWithMargins="0"/>
  <rowBreaks count="1" manualBreakCount="1">
    <brk id="72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00B050"/>
  </sheetPr>
  <dimension ref="A1:Y435"/>
  <sheetViews>
    <sheetView showGridLines="0" view="pageLayout" zoomScaleNormal="100" zoomScaleSheetLayoutView="41" workbookViewId="0">
      <selection activeCell="D24" sqref="D24"/>
    </sheetView>
  </sheetViews>
  <sheetFormatPr baseColWidth="10" defaultColWidth="11" defaultRowHeight="12.75"/>
  <cols>
    <col min="1" max="1" width="35" style="397" customWidth="1"/>
    <col min="2" max="2" width="12.140625" style="446" customWidth="1"/>
    <col min="3" max="3" width="11" style="446" customWidth="1"/>
    <col min="4" max="4" width="13.28515625" style="446" customWidth="1"/>
    <col min="5" max="5" width="16.140625" style="446" customWidth="1"/>
    <col min="6" max="6" width="35" style="616" customWidth="1"/>
    <col min="7" max="8" width="11" style="397" customWidth="1"/>
    <col min="9" max="9" width="23.42578125" style="397" customWidth="1"/>
    <col min="10" max="22" width="11" style="397" customWidth="1"/>
    <col min="23" max="23" width="11.28515625" style="397" customWidth="1"/>
    <col min="24" max="24" width="11" style="397" hidden="1" customWidth="1"/>
    <col min="25" max="25" width="42" style="397" customWidth="1"/>
    <col min="26" max="256" width="11" style="397"/>
    <col min="257" max="257" width="35" style="397" customWidth="1"/>
    <col min="258" max="258" width="12.140625" style="397" customWidth="1"/>
    <col min="259" max="259" width="11" style="397" customWidth="1"/>
    <col min="260" max="260" width="13.28515625" style="397" customWidth="1"/>
    <col min="261" max="261" width="16.140625" style="397" customWidth="1"/>
    <col min="262" max="262" width="35" style="397" customWidth="1"/>
    <col min="263" max="264" width="11" style="397" customWidth="1"/>
    <col min="265" max="265" width="23.42578125" style="397" customWidth="1"/>
    <col min="266" max="278" width="11" style="397" customWidth="1"/>
    <col min="279" max="279" width="11.28515625" style="397" customWidth="1"/>
    <col min="280" max="280" width="0" style="397" hidden="1" customWidth="1"/>
    <col min="281" max="281" width="42" style="397" customWidth="1"/>
    <col min="282" max="512" width="11" style="397"/>
    <col min="513" max="513" width="35" style="397" customWidth="1"/>
    <col min="514" max="514" width="12.140625" style="397" customWidth="1"/>
    <col min="515" max="515" width="11" style="397" customWidth="1"/>
    <col min="516" max="516" width="13.28515625" style="397" customWidth="1"/>
    <col min="517" max="517" width="16.140625" style="397" customWidth="1"/>
    <col min="518" max="518" width="35" style="397" customWidth="1"/>
    <col min="519" max="520" width="11" style="397" customWidth="1"/>
    <col min="521" max="521" width="23.42578125" style="397" customWidth="1"/>
    <col min="522" max="534" width="11" style="397" customWidth="1"/>
    <col min="535" max="535" width="11.28515625" style="397" customWidth="1"/>
    <col min="536" max="536" width="0" style="397" hidden="1" customWidth="1"/>
    <col min="537" max="537" width="42" style="397" customWidth="1"/>
    <col min="538" max="768" width="11" style="397"/>
    <col min="769" max="769" width="35" style="397" customWidth="1"/>
    <col min="770" max="770" width="12.140625" style="397" customWidth="1"/>
    <col min="771" max="771" width="11" style="397" customWidth="1"/>
    <col min="772" max="772" width="13.28515625" style="397" customWidth="1"/>
    <col min="773" max="773" width="16.140625" style="397" customWidth="1"/>
    <col min="774" max="774" width="35" style="397" customWidth="1"/>
    <col min="775" max="776" width="11" style="397" customWidth="1"/>
    <col min="777" max="777" width="23.42578125" style="397" customWidth="1"/>
    <col min="778" max="790" width="11" style="397" customWidth="1"/>
    <col min="791" max="791" width="11.28515625" style="397" customWidth="1"/>
    <col min="792" max="792" width="0" style="397" hidden="1" customWidth="1"/>
    <col min="793" max="793" width="42" style="397" customWidth="1"/>
    <col min="794" max="1024" width="11" style="397"/>
    <col min="1025" max="1025" width="35" style="397" customWidth="1"/>
    <col min="1026" max="1026" width="12.140625" style="397" customWidth="1"/>
    <col min="1027" max="1027" width="11" style="397" customWidth="1"/>
    <col min="1028" max="1028" width="13.28515625" style="397" customWidth="1"/>
    <col min="1029" max="1029" width="16.140625" style="397" customWidth="1"/>
    <col min="1030" max="1030" width="35" style="397" customWidth="1"/>
    <col min="1031" max="1032" width="11" style="397" customWidth="1"/>
    <col min="1033" max="1033" width="23.42578125" style="397" customWidth="1"/>
    <col min="1034" max="1046" width="11" style="397" customWidth="1"/>
    <col min="1047" max="1047" width="11.28515625" style="397" customWidth="1"/>
    <col min="1048" max="1048" width="0" style="397" hidden="1" customWidth="1"/>
    <col min="1049" max="1049" width="42" style="397" customWidth="1"/>
    <col min="1050" max="1280" width="11" style="397"/>
    <col min="1281" max="1281" width="35" style="397" customWidth="1"/>
    <col min="1282" max="1282" width="12.140625" style="397" customWidth="1"/>
    <col min="1283" max="1283" width="11" style="397" customWidth="1"/>
    <col min="1284" max="1284" width="13.28515625" style="397" customWidth="1"/>
    <col min="1285" max="1285" width="16.140625" style="397" customWidth="1"/>
    <col min="1286" max="1286" width="35" style="397" customWidth="1"/>
    <col min="1287" max="1288" width="11" style="397" customWidth="1"/>
    <col min="1289" max="1289" width="23.42578125" style="397" customWidth="1"/>
    <col min="1290" max="1302" width="11" style="397" customWidth="1"/>
    <col min="1303" max="1303" width="11.28515625" style="397" customWidth="1"/>
    <col min="1304" max="1304" width="0" style="397" hidden="1" customWidth="1"/>
    <col min="1305" max="1305" width="42" style="397" customWidth="1"/>
    <col min="1306" max="1536" width="11" style="397"/>
    <col min="1537" max="1537" width="35" style="397" customWidth="1"/>
    <col min="1538" max="1538" width="12.140625" style="397" customWidth="1"/>
    <col min="1539" max="1539" width="11" style="397" customWidth="1"/>
    <col min="1540" max="1540" width="13.28515625" style="397" customWidth="1"/>
    <col min="1541" max="1541" width="16.140625" style="397" customWidth="1"/>
    <col min="1542" max="1542" width="35" style="397" customWidth="1"/>
    <col min="1543" max="1544" width="11" style="397" customWidth="1"/>
    <col min="1545" max="1545" width="23.42578125" style="397" customWidth="1"/>
    <col min="1546" max="1558" width="11" style="397" customWidth="1"/>
    <col min="1559" max="1559" width="11.28515625" style="397" customWidth="1"/>
    <col min="1560" max="1560" width="0" style="397" hidden="1" customWidth="1"/>
    <col min="1561" max="1561" width="42" style="397" customWidth="1"/>
    <col min="1562" max="1792" width="11" style="397"/>
    <col min="1793" max="1793" width="35" style="397" customWidth="1"/>
    <col min="1794" max="1794" width="12.140625" style="397" customWidth="1"/>
    <col min="1795" max="1795" width="11" style="397" customWidth="1"/>
    <col min="1796" max="1796" width="13.28515625" style="397" customWidth="1"/>
    <col min="1797" max="1797" width="16.140625" style="397" customWidth="1"/>
    <col min="1798" max="1798" width="35" style="397" customWidth="1"/>
    <col min="1799" max="1800" width="11" style="397" customWidth="1"/>
    <col min="1801" max="1801" width="23.42578125" style="397" customWidth="1"/>
    <col min="1802" max="1814" width="11" style="397" customWidth="1"/>
    <col min="1815" max="1815" width="11.28515625" style="397" customWidth="1"/>
    <col min="1816" max="1816" width="0" style="397" hidden="1" customWidth="1"/>
    <col min="1817" max="1817" width="42" style="397" customWidth="1"/>
    <col min="1818" max="2048" width="11" style="397"/>
    <col min="2049" max="2049" width="35" style="397" customWidth="1"/>
    <col min="2050" max="2050" width="12.140625" style="397" customWidth="1"/>
    <col min="2051" max="2051" width="11" style="397" customWidth="1"/>
    <col min="2052" max="2052" width="13.28515625" style="397" customWidth="1"/>
    <col min="2053" max="2053" width="16.140625" style="397" customWidth="1"/>
    <col min="2054" max="2054" width="35" style="397" customWidth="1"/>
    <col min="2055" max="2056" width="11" style="397" customWidth="1"/>
    <col min="2057" max="2057" width="23.42578125" style="397" customWidth="1"/>
    <col min="2058" max="2070" width="11" style="397" customWidth="1"/>
    <col min="2071" max="2071" width="11.28515625" style="397" customWidth="1"/>
    <col min="2072" max="2072" width="0" style="397" hidden="1" customWidth="1"/>
    <col min="2073" max="2073" width="42" style="397" customWidth="1"/>
    <col min="2074" max="2304" width="11" style="397"/>
    <col min="2305" max="2305" width="35" style="397" customWidth="1"/>
    <col min="2306" max="2306" width="12.140625" style="397" customWidth="1"/>
    <col min="2307" max="2307" width="11" style="397" customWidth="1"/>
    <col min="2308" max="2308" width="13.28515625" style="397" customWidth="1"/>
    <col min="2309" max="2309" width="16.140625" style="397" customWidth="1"/>
    <col min="2310" max="2310" width="35" style="397" customWidth="1"/>
    <col min="2311" max="2312" width="11" style="397" customWidth="1"/>
    <col min="2313" max="2313" width="23.42578125" style="397" customWidth="1"/>
    <col min="2314" max="2326" width="11" style="397" customWidth="1"/>
    <col min="2327" max="2327" width="11.28515625" style="397" customWidth="1"/>
    <col min="2328" max="2328" width="0" style="397" hidden="1" customWidth="1"/>
    <col min="2329" max="2329" width="42" style="397" customWidth="1"/>
    <col min="2330" max="2560" width="11" style="397"/>
    <col min="2561" max="2561" width="35" style="397" customWidth="1"/>
    <col min="2562" max="2562" width="12.140625" style="397" customWidth="1"/>
    <col min="2563" max="2563" width="11" style="397" customWidth="1"/>
    <col min="2564" max="2564" width="13.28515625" style="397" customWidth="1"/>
    <col min="2565" max="2565" width="16.140625" style="397" customWidth="1"/>
    <col min="2566" max="2566" width="35" style="397" customWidth="1"/>
    <col min="2567" max="2568" width="11" style="397" customWidth="1"/>
    <col min="2569" max="2569" width="23.42578125" style="397" customWidth="1"/>
    <col min="2570" max="2582" width="11" style="397" customWidth="1"/>
    <col min="2583" max="2583" width="11.28515625" style="397" customWidth="1"/>
    <col min="2584" max="2584" width="0" style="397" hidden="1" customWidth="1"/>
    <col min="2585" max="2585" width="42" style="397" customWidth="1"/>
    <col min="2586" max="2816" width="11" style="397"/>
    <col min="2817" max="2817" width="35" style="397" customWidth="1"/>
    <col min="2818" max="2818" width="12.140625" style="397" customWidth="1"/>
    <col min="2819" max="2819" width="11" style="397" customWidth="1"/>
    <col min="2820" max="2820" width="13.28515625" style="397" customWidth="1"/>
    <col min="2821" max="2821" width="16.140625" style="397" customWidth="1"/>
    <col min="2822" max="2822" width="35" style="397" customWidth="1"/>
    <col min="2823" max="2824" width="11" style="397" customWidth="1"/>
    <col min="2825" max="2825" width="23.42578125" style="397" customWidth="1"/>
    <col min="2826" max="2838" width="11" style="397" customWidth="1"/>
    <col min="2839" max="2839" width="11.28515625" style="397" customWidth="1"/>
    <col min="2840" max="2840" width="0" style="397" hidden="1" customWidth="1"/>
    <col min="2841" max="2841" width="42" style="397" customWidth="1"/>
    <col min="2842" max="3072" width="11" style="397"/>
    <col min="3073" max="3073" width="35" style="397" customWidth="1"/>
    <col min="3074" max="3074" width="12.140625" style="397" customWidth="1"/>
    <col min="3075" max="3075" width="11" style="397" customWidth="1"/>
    <col min="3076" max="3076" width="13.28515625" style="397" customWidth="1"/>
    <col min="3077" max="3077" width="16.140625" style="397" customWidth="1"/>
    <col min="3078" max="3078" width="35" style="397" customWidth="1"/>
    <col min="3079" max="3080" width="11" style="397" customWidth="1"/>
    <col min="3081" max="3081" width="23.42578125" style="397" customWidth="1"/>
    <col min="3082" max="3094" width="11" style="397" customWidth="1"/>
    <col min="3095" max="3095" width="11.28515625" style="397" customWidth="1"/>
    <col min="3096" max="3096" width="0" style="397" hidden="1" customWidth="1"/>
    <col min="3097" max="3097" width="42" style="397" customWidth="1"/>
    <col min="3098" max="3328" width="11" style="397"/>
    <col min="3329" max="3329" width="35" style="397" customWidth="1"/>
    <col min="3330" max="3330" width="12.140625" style="397" customWidth="1"/>
    <col min="3331" max="3331" width="11" style="397" customWidth="1"/>
    <col min="3332" max="3332" width="13.28515625" style="397" customWidth="1"/>
    <col min="3333" max="3333" width="16.140625" style="397" customWidth="1"/>
    <col min="3334" max="3334" width="35" style="397" customWidth="1"/>
    <col min="3335" max="3336" width="11" style="397" customWidth="1"/>
    <col min="3337" max="3337" width="23.42578125" style="397" customWidth="1"/>
    <col min="3338" max="3350" width="11" style="397" customWidth="1"/>
    <col min="3351" max="3351" width="11.28515625" style="397" customWidth="1"/>
    <col min="3352" max="3352" width="0" style="397" hidden="1" customWidth="1"/>
    <col min="3353" max="3353" width="42" style="397" customWidth="1"/>
    <col min="3354" max="3584" width="11" style="397"/>
    <col min="3585" max="3585" width="35" style="397" customWidth="1"/>
    <col min="3586" max="3586" width="12.140625" style="397" customWidth="1"/>
    <col min="3587" max="3587" width="11" style="397" customWidth="1"/>
    <col min="3588" max="3588" width="13.28515625" style="397" customWidth="1"/>
    <col min="3589" max="3589" width="16.140625" style="397" customWidth="1"/>
    <col min="3590" max="3590" width="35" style="397" customWidth="1"/>
    <col min="3591" max="3592" width="11" style="397" customWidth="1"/>
    <col min="3593" max="3593" width="23.42578125" style="397" customWidth="1"/>
    <col min="3594" max="3606" width="11" style="397" customWidth="1"/>
    <col min="3607" max="3607" width="11.28515625" style="397" customWidth="1"/>
    <col min="3608" max="3608" width="0" style="397" hidden="1" customWidth="1"/>
    <col min="3609" max="3609" width="42" style="397" customWidth="1"/>
    <col min="3610" max="3840" width="11" style="397"/>
    <col min="3841" max="3841" width="35" style="397" customWidth="1"/>
    <col min="3842" max="3842" width="12.140625" style="397" customWidth="1"/>
    <col min="3843" max="3843" width="11" style="397" customWidth="1"/>
    <col min="3844" max="3844" width="13.28515625" style="397" customWidth="1"/>
    <col min="3845" max="3845" width="16.140625" style="397" customWidth="1"/>
    <col min="3846" max="3846" width="35" style="397" customWidth="1"/>
    <col min="3847" max="3848" width="11" style="397" customWidth="1"/>
    <col min="3849" max="3849" width="23.42578125" style="397" customWidth="1"/>
    <col min="3850" max="3862" width="11" style="397" customWidth="1"/>
    <col min="3863" max="3863" width="11.28515625" style="397" customWidth="1"/>
    <col min="3864" max="3864" width="0" style="397" hidden="1" customWidth="1"/>
    <col min="3865" max="3865" width="42" style="397" customWidth="1"/>
    <col min="3866" max="4096" width="11" style="397"/>
    <col min="4097" max="4097" width="35" style="397" customWidth="1"/>
    <col min="4098" max="4098" width="12.140625" style="397" customWidth="1"/>
    <col min="4099" max="4099" width="11" style="397" customWidth="1"/>
    <col min="4100" max="4100" width="13.28515625" style="397" customWidth="1"/>
    <col min="4101" max="4101" width="16.140625" style="397" customWidth="1"/>
    <col min="4102" max="4102" width="35" style="397" customWidth="1"/>
    <col min="4103" max="4104" width="11" style="397" customWidth="1"/>
    <col min="4105" max="4105" width="23.42578125" style="397" customWidth="1"/>
    <col min="4106" max="4118" width="11" style="397" customWidth="1"/>
    <col min="4119" max="4119" width="11.28515625" style="397" customWidth="1"/>
    <col min="4120" max="4120" width="0" style="397" hidden="1" customWidth="1"/>
    <col min="4121" max="4121" width="42" style="397" customWidth="1"/>
    <col min="4122" max="4352" width="11" style="397"/>
    <col min="4353" max="4353" width="35" style="397" customWidth="1"/>
    <col min="4354" max="4354" width="12.140625" style="397" customWidth="1"/>
    <col min="4355" max="4355" width="11" style="397" customWidth="1"/>
    <col min="4356" max="4356" width="13.28515625" style="397" customWidth="1"/>
    <col min="4357" max="4357" width="16.140625" style="397" customWidth="1"/>
    <col min="4358" max="4358" width="35" style="397" customWidth="1"/>
    <col min="4359" max="4360" width="11" style="397" customWidth="1"/>
    <col min="4361" max="4361" width="23.42578125" style="397" customWidth="1"/>
    <col min="4362" max="4374" width="11" style="397" customWidth="1"/>
    <col min="4375" max="4375" width="11.28515625" style="397" customWidth="1"/>
    <col min="4376" max="4376" width="0" style="397" hidden="1" customWidth="1"/>
    <col min="4377" max="4377" width="42" style="397" customWidth="1"/>
    <col min="4378" max="4608" width="11" style="397"/>
    <col min="4609" max="4609" width="35" style="397" customWidth="1"/>
    <col min="4610" max="4610" width="12.140625" style="397" customWidth="1"/>
    <col min="4611" max="4611" width="11" style="397" customWidth="1"/>
    <col min="4612" max="4612" width="13.28515625" style="397" customWidth="1"/>
    <col min="4613" max="4613" width="16.140625" style="397" customWidth="1"/>
    <col min="4614" max="4614" width="35" style="397" customWidth="1"/>
    <col min="4615" max="4616" width="11" style="397" customWidth="1"/>
    <col min="4617" max="4617" width="23.42578125" style="397" customWidth="1"/>
    <col min="4618" max="4630" width="11" style="397" customWidth="1"/>
    <col min="4631" max="4631" width="11.28515625" style="397" customWidth="1"/>
    <col min="4632" max="4632" width="0" style="397" hidden="1" customWidth="1"/>
    <col min="4633" max="4633" width="42" style="397" customWidth="1"/>
    <col min="4634" max="4864" width="11" style="397"/>
    <col min="4865" max="4865" width="35" style="397" customWidth="1"/>
    <col min="4866" max="4866" width="12.140625" style="397" customWidth="1"/>
    <col min="4867" max="4867" width="11" style="397" customWidth="1"/>
    <col min="4868" max="4868" width="13.28515625" style="397" customWidth="1"/>
    <col min="4869" max="4869" width="16.140625" style="397" customWidth="1"/>
    <col min="4870" max="4870" width="35" style="397" customWidth="1"/>
    <col min="4871" max="4872" width="11" style="397" customWidth="1"/>
    <col min="4873" max="4873" width="23.42578125" style="397" customWidth="1"/>
    <col min="4874" max="4886" width="11" style="397" customWidth="1"/>
    <col min="4887" max="4887" width="11.28515625" style="397" customWidth="1"/>
    <col min="4888" max="4888" width="0" style="397" hidden="1" customWidth="1"/>
    <col min="4889" max="4889" width="42" style="397" customWidth="1"/>
    <col min="4890" max="5120" width="11" style="397"/>
    <col min="5121" max="5121" width="35" style="397" customWidth="1"/>
    <col min="5122" max="5122" width="12.140625" style="397" customWidth="1"/>
    <col min="5123" max="5123" width="11" style="397" customWidth="1"/>
    <col min="5124" max="5124" width="13.28515625" style="397" customWidth="1"/>
    <col min="5125" max="5125" width="16.140625" style="397" customWidth="1"/>
    <col min="5126" max="5126" width="35" style="397" customWidth="1"/>
    <col min="5127" max="5128" width="11" style="397" customWidth="1"/>
    <col min="5129" max="5129" width="23.42578125" style="397" customWidth="1"/>
    <col min="5130" max="5142" width="11" style="397" customWidth="1"/>
    <col min="5143" max="5143" width="11.28515625" style="397" customWidth="1"/>
    <col min="5144" max="5144" width="0" style="397" hidden="1" customWidth="1"/>
    <col min="5145" max="5145" width="42" style="397" customWidth="1"/>
    <col min="5146" max="5376" width="11" style="397"/>
    <col min="5377" max="5377" width="35" style="397" customWidth="1"/>
    <col min="5378" max="5378" width="12.140625" style="397" customWidth="1"/>
    <col min="5379" max="5379" width="11" style="397" customWidth="1"/>
    <col min="5380" max="5380" width="13.28515625" style="397" customWidth="1"/>
    <col min="5381" max="5381" width="16.140625" style="397" customWidth="1"/>
    <col min="5382" max="5382" width="35" style="397" customWidth="1"/>
    <col min="5383" max="5384" width="11" style="397" customWidth="1"/>
    <col min="5385" max="5385" width="23.42578125" style="397" customWidth="1"/>
    <col min="5386" max="5398" width="11" style="397" customWidth="1"/>
    <col min="5399" max="5399" width="11.28515625" style="397" customWidth="1"/>
    <col min="5400" max="5400" width="0" style="397" hidden="1" customWidth="1"/>
    <col min="5401" max="5401" width="42" style="397" customWidth="1"/>
    <col min="5402" max="5632" width="11" style="397"/>
    <col min="5633" max="5633" width="35" style="397" customWidth="1"/>
    <col min="5634" max="5634" width="12.140625" style="397" customWidth="1"/>
    <col min="5635" max="5635" width="11" style="397" customWidth="1"/>
    <col min="5636" max="5636" width="13.28515625" style="397" customWidth="1"/>
    <col min="5637" max="5637" width="16.140625" style="397" customWidth="1"/>
    <col min="5638" max="5638" width="35" style="397" customWidth="1"/>
    <col min="5639" max="5640" width="11" style="397" customWidth="1"/>
    <col min="5641" max="5641" width="23.42578125" style="397" customWidth="1"/>
    <col min="5642" max="5654" width="11" style="397" customWidth="1"/>
    <col min="5655" max="5655" width="11.28515625" style="397" customWidth="1"/>
    <col min="5656" max="5656" width="0" style="397" hidden="1" customWidth="1"/>
    <col min="5657" max="5657" width="42" style="397" customWidth="1"/>
    <col min="5658" max="5888" width="11" style="397"/>
    <col min="5889" max="5889" width="35" style="397" customWidth="1"/>
    <col min="5890" max="5890" width="12.140625" style="397" customWidth="1"/>
    <col min="5891" max="5891" width="11" style="397" customWidth="1"/>
    <col min="5892" max="5892" width="13.28515625" style="397" customWidth="1"/>
    <col min="5893" max="5893" width="16.140625" style="397" customWidth="1"/>
    <col min="5894" max="5894" width="35" style="397" customWidth="1"/>
    <col min="5895" max="5896" width="11" style="397" customWidth="1"/>
    <col min="5897" max="5897" width="23.42578125" style="397" customWidth="1"/>
    <col min="5898" max="5910" width="11" style="397" customWidth="1"/>
    <col min="5911" max="5911" width="11.28515625" style="397" customWidth="1"/>
    <col min="5912" max="5912" width="0" style="397" hidden="1" customWidth="1"/>
    <col min="5913" max="5913" width="42" style="397" customWidth="1"/>
    <col min="5914" max="6144" width="11" style="397"/>
    <col min="6145" max="6145" width="35" style="397" customWidth="1"/>
    <col min="6146" max="6146" width="12.140625" style="397" customWidth="1"/>
    <col min="6147" max="6147" width="11" style="397" customWidth="1"/>
    <col min="6148" max="6148" width="13.28515625" style="397" customWidth="1"/>
    <col min="6149" max="6149" width="16.140625" style="397" customWidth="1"/>
    <col min="6150" max="6150" width="35" style="397" customWidth="1"/>
    <col min="6151" max="6152" width="11" style="397" customWidth="1"/>
    <col min="6153" max="6153" width="23.42578125" style="397" customWidth="1"/>
    <col min="6154" max="6166" width="11" style="397" customWidth="1"/>
    <col min="6167" max="6167" width="11.28515625" style="397" customWidth="1"/>
    <col min="6168" max="6168" width="0" style="397" hidden="1" customWidth="1"/>
    <col min="6169" max="6169" width="42" style="397" customWidth="1"/>
    <col min="6170" max="6400" width="11" style="397"/>
    <col min="6401" max="6401" width="35" style="397" customWidth="1"/>
    <col min="6402" max="6402" width="12.140625" style="397" customWidth="1"/>
    <col min="6403" max="6403" width="11" style="397" customWidth="1"/>
    <col min="6404" max="6404" width="13.28515625" style="397" customWidth="1"/>
    <col min="6405" max="6405" width="16.140625" style="397" customWidth="1"/>
    <col min="6406" max="6406" width="35" style="397" customWidth="1"/>
    <col min="6407" max="6408" width="11" style="397" customWidth="1"/>
    <col min="6409" max="6409" width="23.42578125" style="397" customWidth="1"/>
    <col min="6410" max="6422" width="11" style="397" customWidth="1"/>
    <col min="6423" max="6423" width="11.28515625" style="397" customWidth="1"/>
    <col min="6424" max="6424" width="0" style="397" hidden="1" customWidth="1"/>
    <col min="6425" max="6425" width="42" style="397" customWidth="1"/>
    <col min="6426" max="6656" width="11" style="397"/>
    <col min="6657" max="6657" width="35" style="397" customWidth="1"/>
    <col min="6658" max="6658" width="12.140625" style="397" customWidth="1"/>
    <col min="6659" max="6659" width="11" style="397" customWidth="1"/>
    <col min="6660" max="6660" width="13.28515625" style="397" customWidth="1"/>
    <col min="6661" max="6661" width="16.140625" style="397" customWidth="1"/>
    <col min="6662" max="6662" width="35" style="397" customWidth="1"/>
    <col min="6663" max="6664" width="11" style="397" customWidth="1"/>
    <col min="6665" max="6665" width="23.42578125" style="397" customWidth="1"/>
    <col min="6666" max="6678" width="11" style="397" customWidth="1"/>
    <col min="6679" max="6679" width="11.28515625" style="397" customWidth="1"/>
    <col min="6680" max="6680" width="0" style="397" hidden="1" customWidth="1"/>
    <col min="6681" max="6681" width="42" style="397" customWidth="1"/>
    <col min="6682" max="6912" width="11" style="397"/>
    <col min="6913" max="6913" width="35" style="397" customWidth="1"/>
    <col min="6914" max="6914" width="12.140625" style="397" customWidth="1"/>
    <col min="6915" max="6915" width="11" style="397" customWidth="1"/>
    <col min="6916" max="6916" width="13.28515625" style="397" customWidth="1"/>
    <col min="6917" max="6917" width="16.140625" style="397" customWidth="1"/>
    <col min="6918" max="6918" width="35" style="397" customWidth="1"/>
    <col min="6919" max="6920" width="11" style="397" customWidth="1"/>
    <col min="6921" max="6921" width="23.42578125" style="397" customWidth="1"/>
    <col min="6922" max="6934" width="11" style="397" customWidth="1"/>
    <col min="6935" max="6935" width="11.28515625" style="397" customWidth="1"/>
    <col min="6936" max="6936" width="0" style="397" hidden="1" customWidth="1"/>
    <col min="6937" max="6937" width="42" style="397" customWidth="1"/>
    <col min="6938" max="7168" width="11" style="397"/>
    <col min="7169" max="7169" width="35" style="397" customWidth="1"/>
    <col min="7170" max="7170" width="12.140625" style="397" customWidth="1"/>
    <col min="7171" max="7171" width="11" style="397" customWidth="1"/>
    <col min="7172" max="7172" width="13.28515625" style="397" customWidth="1"/>
    <col min="7173" max="7173" width="16.140625" style="397" customWidth="1"/>
    <col min="7174" max="7174" width="35" style="397" customWidth="1"/>
    <col min="7175" max="7176" width="11" style="397" customWidth="1"/>
    <col min="7177" max="7177" width="23.42578125" style="397" customWidth="1"/>
    <col min="7178" max="7190" width="11" style="397" customWidth="1"/>
    <col min="7191" max="7191" width="11.28515625" style="397" customWidth="1"/>
    <col min="7192" max="7192" width="0" style="397" hidden="1" customWidth="1"/>
    <col min="7193" max="7193" width="42" style="397" customWidth="1"/>
    <col min="7194" max="7424" width="11" style="397"/>
    <col min="7425" max="7425" width="35" style="397" customWidth="1"/>
    <col min="7426" max="7426" width="12.140625" style="397" customWidth="1"/>
    <col min="7427" max="7427" width="11" style="397" customWidth="1"/>
    <col min="7428" max="7428" width="13.28515625" style="397" customWidth="1"/>
    <col min="7429" max="7429" width="16.140625" style="397" customWidth="1"/>
    <col min="7430" max="7430" width="35" style="397" customWidth="1"/>
    <col min="7431" max="7432" width="11" style="397" customWidth="1"/>
    <col min="7433" max="7433" width="23.42578125" style="397" customWidth="1"/>
    <col min="7434" max="7446" width="11" style="397" customWidth="1"/>
    <col min="7447" max="7447" width="11.28515625" style="397" customWidth="1"/>
    <col min="7448" max="7448" width="0" style="397" hidden="1" customWidth="1"/>
    <col min="7449" max="7449" width="42" style="397" customWidth="1"/>
    <col min="7450" max="7680" width="11" style="397"/>
    <col min="7681" max="7681" width="35" style="397" customWidth="1"/>
    <col min="7682" max="7682" width="12.140625" style="397" customWidth="1"/>
    <col min="7683" max="7683" width="11" style="397" customWidth="1"/>
    <col min="7684" max="7684" width="13.28515625" style="397" customWidth="1"/>
    <col min="7685" max="7685" width="16.140625" style="397" customWidth="1"/>
    <col min="7686" max="7686" width="35" style="397" customWidth="1"/>
    <col min="7687" max="7688" width="11" style="397" customWidth="1"/>
    <col min="7689" max="7689" width="23.42578125" style="397" customWidth="1"/>
    <col min="7690" max="7702" width="11" style="397" customWidth="1"/>
    <col min="7703" max="7703" width="11.28515625" style="397" customWidth="1"/>
    <col min="7704" max="7704" width="0" style="397" hidden="1" customWidth="1"/>
    <col min="7705" max="7705" width="42" style="397" customWidth="1"/>
    <col min="7706" max="7936" width="11" style="397"/>
    <col min="7937" max="7937" width="35" style="397" customWidth="1"/>
    <col min="7938" max="7938" width="12.140625" style="397" customWidth="1"/>
    <col min="7939" max="7939" width="11" style="397" customWidth="1"/>
    <col min="7940" max="7940" width="13.28515625" style="397" customWidth="1"/>
    <col min="7941" max="7941" width="16.140625" style="397" customWidth="1"/>
    <col min="7942" max="7942" width="35" style="397" customWidth="1"/>
    <col min="7943" max="7944" width="11" style="397" customWidth="1"/>
    <col min="7945" max="7945" width="23.42578125" style="397" customWidth="1"/>
    <col min="7946" max="7958" width="11" style="397" customWidth="1"/>
    <col min="7959" max="7959" width="11.28515625" style="397" customWidth="1"/>
    <col min="7960" max="7960" width="0" style="397" hidden="1" customWidth="1"/>
    <col min="7961" max="7961" width="42" style="397" customWidth="1"/>
    <col min="7962" max="8192" width="11" style="397"/>
    <col min="8193" max="8193" width="35" style="397" customWidth="1"/>
    <col min="8194" max="8194" width="12.140625" style="397" customWidth="1"/>
    <col min="8195" max="8195" width="11" style="397" customWidth="1"/>
    <col min="8196" max="8196" width="13.28515625" style="397" customWidth="1"/>
    <col min="8197" max="8197" width="16.140625" style="397" customWidth="1"/>
    <col min="8198" max="8198" width="35" style="397" customWidth="1"/>
    <col min="8199" max="8200" width="11" style="397" customWidth="1"/>
    <col min="8201" max="8201" width="23.42578125" style="397" customWidth="1"/>
    <col min="8202" max="8214" width="11" style="397" customWidth="1"/>
    <col min="8215" max="8215" width="11.28515625" style="397" customWidth="1"/>
    <col min="8216" max="8216" width="0" style="397" hidden="1" customWidth="1"/>
    <col min="8217" max="8217" width="42" style="397" customWidth="1"/>
    <col min="8218" max="8448" width="11" style="397"/>
    <col min="8449" max="8449" width="35" style="397" customWidth="1"/>
    <col min="8450" max="8450" width="12.140625" style="397" customWidth="1"/>
    <col min="8451" max="8451" width="11" style="397" customWidth="1"/>
    <col min="8452" max="8452" width="13.28515625" style="397" customWidth="1"/>
    <col min="8453" max="8453" width="16.140625" style="397" customWidth="1"/>
    <col min="8454" max="8454" width="35" style="397" customWidth="1"/>
    <col min="8455" max="8456" width="11" style="397" customWidth="1"/>
    <col min="8457" max="8457" width="23.42578125" style="397" customWidth="1"/>
    <col min="8458" max="8470" width="11" style="397" customWidth="1"/>
    <col min="8471" max="8471" width="11.28515625" style="397" customWidth="1"/>
    <col min="8472" max="8472" width="0" style="397" hidden="1" customWidth="1"/>
    <col min="8473" max="8473" width="42" style="397" customWidth="1"/>
    <col min="8474" max="8704" width="11" style="397"/>
    <col min="8705" max="8705" width="35" style="397" customWidth="1"/>
    <col min="8706" max="8706" width="12.140625" style="397" customWidth="1"/>
    <col min="8707" max="8707" width="11" style="397" customWidth="1"/>
    <col min="8708" max="8708" width="13.28515625" style="397" customWidth="1"/>
    <col min="8709" max="8709" width="16.140625" style="397" customWidth="1"/>
    <col min="8710" max="8710" width="35" style="397" customWidth="1"/>
    <col min="8711" max="8712" width="11" style="397" customWidth="1"/>
    <col min="8713" max="8713" width="23.42578125" style="397" customWidth="1"/>
    <col min="8714" max="8726" width="11" style="397" customWidth="1"/>
    <col min="8727" max="8727" width="11.28515625" style="397" customWidth="1"/>
    <col min="8728" max="8728" width="0" style="397" hidden="1" customWidth="1"/>
    <col min="8729" max="8729" width="42" style="397" customWidth="1"/>
    <col min="8730" max="8960" width="11" style="397"/>
    <col min="8961" max="8961" width="35" style="397" customWidth="1"/>
    <col min="8962" max="8962" width="12.140625" style="397" customWidth="1"/>
    <col min="8963" max="8963" width="11" style="397" customWidth="1"/>
    <col min="8964" max="8964" width="13.28515625" style="397" customWidth="1"/>
    <col min="8965" max="8965" width="16.140625" style="397" customWidth="1"/>
    <col min="8966" max="8966" width="35" style="397" customWidth="1"/>
    <col min="8967" max="8968" width="11" style="397" customWidth="1"/>
    <col min="8969" max="8969" width="23.42578125" style="397" customWidth="1"/>
    <col min="8970" max="8982" width="11" style="397" customWidth="1"/>
    <col min="8983" max="8983" width="11.28515625" style="397" customWidth="1"/>
    <col min="8984" max="8984" width="0" style="397" hidden="1" customWidth="1"/>
    <col min="8985" max="8985" width="42" style="397" customWidth="1"/>
    <col min="8986" max="9216" width="11" style="397"/>
    <col min="9217" max="9217" width="35" style="397" customWidth="1"/>
    <col min="9218" max="9218" width="12.140625" style="397" customWidth="1"/>
    <col min="9219" max="9219" width="11" style="397" customWidth="1"/>
    <col min="9220" max="9220" width="13.28515625" style="397" customWidth="1"/>
    <col min="9221" max="9221" width="16.140625" style="397" customWidth="1"/>
    <col min="9222" max="9222" width="35" style="397" customWidth="1"/>
    <col min="9223" max="9224" width="11" style="397" customWidth="1"/>
    <col min="9225" max="9225" width="23.42578125" style="397" customWidth="1"/>
    <col min="9226" max="9238" width="11" style="397" customWidth="1"/>
    <col min="9239" max="9239" width="11.28515625" style="397" customWidth="1"/>
    <col min="9240" max="9240" width="0" style="397" hidden="1" customWidth="1"/>
    <col min="9241" max="9241" width="42" style="397" customWidth="1"/>
    <col min="9242" max="9472" width="11" style="397"/>
    <col min="9473" max="9473" width="35" style="397" customWidth="1"/>
    <col min="9474" max="9474" width="12.140625" style="397" customWidth="1"/>
    <col min="9475" max="9475" width="11" style="397" customWidth="1"/>
    <col min="9476" max="9476" width="13.28515625" style="397" customWidth="1"/>
    <col min="9477" max="9477" width="16.140625" style="397" customWidth="1"/>
    <col min="9478" max="9478" width="35" style="397" customWidth="1"/>
    <col min="9479" max="9480" width="11" style="397" customWidth="1"/>
    <col min="9481" max="9481" width="23.42578125" style="397" customWidth="1"/>
    <col min="9482" max="9494" width="11" style="397" customWidth="1"/>
    <col min="9495" max="9495" width="11.28515625" style="397" customWidth="1"/>
    <col min="9496" max="9496" width="0" style="397" hidden="1" customWidth="1"/>
    <col min="9497" max="9497" width="42" style="397" customWidth="1"/>
    <col min="9498" max="9728" width="11" style="397"/>
    <col min="9729" max="9729" width="35" style="397" customWidth="1"/>
    <col min="9730" max="9730" width="12.140625" style="397" customWidth="1"/>
    <col min="9731" max="9731" width="11" style="397" customWidth="1"/>
    <col min="9732" max="9732" width="13.28515625" style="397" customWidth="1"/>
    <col min="9733" max="9733" width="16.140625" style="397" customWidth="1"/>
    <col min="9734" max="9734" width="35" style="397" customWidth="1"/>
    <col min="9735" max="9736" width="11" style="397" customWidth="1"/>
    <col min="9737" max="9737" width="23.42578125" style="397" customWidth="1"/>
    <col min="9738" max="9750" width="11" style="397" customWidth="1"/>
    <col min="9751" max="9751" width="11.28515625" style="397" customWidth="1"/>
    <col min="9752" max="9752" width="0" style="397" hidden="1" customWidth="1"/>
    <col min="9753" max="9753" width="42" style="397" customWidth="1"/>
    <col min="9754" max="9984" width="11" style="397"/>
    <col min="9985" max="9985" width="35" style="397" customWidth="1"/>
    <col min="9986" max="9986" width="12.140625" style="397" customWidth="1"/>
    <col min="9987" max="9987" width="11" style="397" customWidth="1"/>
    <col min="9988" max="9988" width="13.28515625" style="397" customWidth="1"/>
    <col min="9989" max="9989" width="16.140625" style="397" customWidth="1"/>
    <col min="9990" max="9990" width="35" style="397" customWidth="1"/>
    <col min="9991" max="9992" width="11" style="397" customWidth="1"/>
    <col min="9993" max="9993" width="23.42578125" style="397" customWidth="1"/>
    <col min="9994" max="10006" width="11" style="397" customWidth="1"/>
    <col min="10007" max="10007" width="11.28515625" style="397" customWidth="1"/>
    <col min="10008" max="10008" width="0" style="397" hidden="1" customWidth="1"/>
    <col min="10009" max="10009" width="42" style="397" customWidth="1"/>
    <col min="10010" max="10240" width="11" style="397"/>
    <col min="10241" max="10241" width="35" style="397" customWidth="1"/>
    <col min="10242" max="10242" width="12.140625" style="397" customWidth="1"/>
    <col min="10243" max="10243" width="11" style="397" customWidth="1"/>
    <col min="10244" max="10244" width="13.28515625" style="397" customWidth="1"/>
    <col min="10245" max="10245" width="16.140625" style="397" customWidth="1"/>
    <col min="10246" max="10246" width="35" style="397" customWidth="1"/>
    <col min="10247" max="10248" width="11" style="397" customWidth="1"/>
    <col min="10249" max="10249" width="23.42578125" style="397" customWidth="1"/>
    <col min="10250" max="10262" width="11" style="397" customWidth="1"/>
    <col min="10263" max="10263" width="11.28515625" style="397" customWidth="1"/>
    <col min="10264" max="10264" width="0" style="397" hidden="1" customWidth="1"/>
    <col min="10265" max="10265" width="42" style="397" customWidth="1"/>
    <col min="10266" max="10496" width="11" style="397"/>
    <col min="10497" max="10497" width="35" style="397" customWidth="1"/>
    <col min="10498" max="10498" width="12.140625" style="397" customWidth="1"/>
    <col min="10499" max="10499" width="11" style="397" customWidth="1"/>
    <col min="10500" max="10500" width="13.28515625" style="397" customWidth="1"/>
    <col min="10501" max="10501" width="16.140625" style="397" customWidth="1"/>
    <col min="10502" max="10502" width="35" style="397" customWidth="1"/>
    <col min="10503" max="10504" width="11" style="397" customWidth="1"/>
    <col min="10505" max="10505" width="23.42578125" style="397" customWidth="1"/>
    <col min="10506" max="10518" width="11" style="397" customWidth="1"/>
    <col min="10519" max="10519" width="11.28515625" style="397" customWidth="1"/>
    <col min="10520" max="10520" width="0" style="397" hidden="1" customWidth="1"/>
    <col min="10521" max="10521" width="42" style="397" customWidth="1"/>
    <col min="10522" max="10752" width="11" style="397"/>
    <col min="10753" max="10753" width="35" style="397" customWidth="1"/>
    <col min="10754" max="10754" width="12.140625" style="397" customWidth="1"/>
    <col min="10755" max="10755" width="11" style="397" customWidth="1"/>
    <col min="10756" max="10756" width="13.28515625" style="397" customWidth="1"/>
    <col min="10757" max="10757" width="16.140625" style="397" customWidth="1"/>
    <col min="10758" max="10758" width="35" style="397" customWidth="1"/>
    <col min="10759" max="10760" width="11" style="397" customWidth="1"/>
    <col min="10761" max="10761" width="23.42578125" style="397" customWidth="1"/>
    <col min="10762" max="10774" width="11" style="397" customWidth="1"/>
    <col min="10775" max="10775" width="11.28515625" style="397" customWidth="1"/>
    <col min="10776" max="10776" width="0" style="397" hidden="1" customWidth="1"/>
    <col min="10777" max="10777" width="42" style="397" customWidth="1"/>
    <col min="10778" max="11008" width="11" style="397"/>
    <col min="11009" max="11009" width="35" style="397" customWidth="1"/>
    <col min="11010" max="11010" width="12.140625" style="397" customWidth="1"/>
    <col min="11011" max="11011" width="11" style="397" customWidth="1"/>
    <col min="11012" max="11012" width="13.28515625" style="397" customWidth="1"/>
    <col min="11013" max="11013" width="16.140625" style="397" customWidth="1"/>
    <col min="11014" max="11014" width="35" style="397" customWidth="1"/>
    <col min="11015" max="11016" width="11" style="397" customWidth="1"/>
    <col min="11017" max="11017" width="23.42578125" style="397" customWidth="1"/>
    <col min="11018" max="11030" width="11" style="397" customWidth="1"/>
    <col min="11031" max="11031" width="11.28515625" style="397" customWidth="1"/>
    <col min="11032" max="11032" width="0" style="397" hidden="1" customWidth="1"/>
    <col min="11033" max="11033" width="42" style="397" customWidth="1"/>
    <col min="11034" max="11264" width="11" style="397"/>
    <col min="11265" max="11265" width="35" style="397" customWidth="1"/>
    <col min="11266" max="11266" width="12.140625" style="397" customWidth="1"/>
    <col min="11267" max="11267" width="11" style="397" customWidth="1"/>
    <col min="11268" max="11268" width="13.28515625" style="397" customWidth="1"/>
    <col min="11269" max="11269" width="16.140625" style="397" customWidth="1"/>
    <col min="11270" max="11270" width="35" style="397" customWidth="1"/>
    <col min="11271" max="11272" width="11" style="397" customWidth="1"/>
    <col min="11273" max="11273" width="23.42578125" style="397" customWidth="1"/>
    <col min="11274" max="11286" width="11" style="397" customWidth="1"/>
    <col min="11287" max="11287" width="11.28515625" style="397" customWidth="1"/>
    <col min="11288" max="11288" width="0" style="397" hidden="1" customWidth="1"/>
    <col min="11289" max="11289" width="42" style="397" customWidth="1"/>
    <col min="11290" max="11520" width="11" style="397"/>
    <col min="11521" max="11521" width="35" style="397" customWidth="1"/>
    <col min="11522" max="11522" width="12.140625" style="397" customWidth="1"/>
    <col min="11523" max="11523" width="11" style="397" customWidth="1"/>
    <col min="11524" max="11524" width="13.28515625" style="397" customWidth="1"/>
    <col min="11525" max="11525" width="16.140625" style="397" customWidth="1"/>
    <col min="11526" max="11526" width="35" style="397" customWidth="1"/>
    <col min="11527" max="11528" width="11" style="397" customWidth="1"/>
    <col min="11529" max="11529" width="23.42578125" style="397" customWidth="1"/>
    <col min="11530" max="11542" width="11" style="397" customWidth="1"/>
    <col min="11543" max="11543" width="11.28515625" style="397" customWidth="1"/>
    <col min="11544" max="11544" width="0" style="397" hidden="1" customWidth="1"/>
    <col min="11545" max="11545" width="42" style="397" customWidth="1"/>
    <col min="11546" max="11776" width="11" style="397"/>
    <col min="11777" max="11777" width="35" style="397" customWidth="1"/>
    <col min="11778" max="11778" width="12.140625" style="397" customWidth="1"/>
    <col min="11779" max="11779" width="11" style="397" customWidth="1"/>
    <col min="11780" max="11780" width="13.28515625" style="397" customWidth="1"/>
    <col min="11781" max="11781" width="16.140625" style="397" customWidth="1"/>
    <col min="11782" max="11782" width="35" style="397" customWidth="1"/>
    <col min="11783" max="11784" width="11" style="397" customWidth="1"/>
    <col min="11785" max="11785" width="23.42578125" style="397" customWidth="1"/>
    <col min="11786" max="11798" width="11" style="397" customWidth="1"/>
    <col min="11799" max="11799" width="11.28515625" style="397" customWidth="1"/>
    <col min="11800" max="11800" width="0" style="397" hidden="1" customWidth="1"/>
    <col min="11801" max="11801" width="42" style="397" customWidth="1"/>
    <col min="11802" max="12032" width="11" style="397"/>
    <col min="12033" max="12033" width="35" style="397" customWidth="1"/>
    <col min="12034" max="12034" width="12.140625" style="397" customWidth="1"/>
    <col min="12035" max="12035" width="11" style="397" customWidth="1"/>
    <col min="12036" max="12036" width="13.28515625" style="397" customWidth="1"/>
    <col min="12037" max="12037" width="16.140625" style="397" customWidth="1"/>
    <col min="12038" max="12038" width="35" style="397" customWidth="1"/>
    <col min="12039" max="12040" width="11" style="397" customWidth="1"/>
    <col min="12041" max="12041" width="23.42578125" style="397" customWidth="1"/>
    <col min="12042" max="12054" width="11" style="397" customWidth="1"/>
    <col min="12055" max="12055" width="11.28515625" style="397" customWidth="1"/>
    <col min="12056" max="12056" width="0" style="397" hidden="1" customWidth="1"/>
    <col min="12057" max="12057" width="42" style="397" customWidth="1"/>
    <col min="12058" max="12288" width="11" style="397"/>
    <col min="12289" max="12289" width="35" style="397" customWidth="1"/>
    <col min="12290" max="12290" width="12.140625" style="397" customWidth="1"/>
    <col min="12291" max="12291" width="11" style="397" customWidth="1"/>
    <col min="12292" max="12292" width="13.28515625" style="397" customWidth="1"/>
    <col min="12293" max="12293" width="16.140625" style="397" customWidth="1"/>
    <col min="12294" max="12294" width="35" style="397" customWidth="1"/>
    <col min="12295" max="12296" width="11" style="397" customWidth="1"/>
    <col min="12297" max="12297" width="23.42578125" style="397" customWidth="1"/>
    <col min="12298" max="12310" width="11" style="397" customWidth="1"/>
    <col min="12311" max="12311" width="11.28515625" style="397" customWidth="1"/>
    <col min="12312" max="12312" width="0" style="397" hidden="1" customWidth="1"/>
    <col min="12313" max="12313" width="42" style="397" customWidth="1"/>
    <col min="12314" max="12544" width="11" style="397"/>
    <col min="12545" max="12545" width="35" style="397" customWidth="1"/>
    <col min="12546" max="12546" width="12.140625" style="397" customWidth="1"/>
    <col min="12547" max="12547" width="11" style="397" customWidth="1"/>
    <col min="12548" max="12548" width="13.28515625" style="397" customWidth="1"/>
    <col min="12549" max="12549" width="16.140625" style="397" customWidth="1"/>
    <col min="12550" max="12550" width="35" style="397" customWidth="1"/>
    <col min="12551" max="12552" width="11" style="397" customWidth="1"/>
    <col min="12553" max="12553" width="23.42578125" style="397" customWidth="1"/>
    <col min="12554" max="12566" width="11" style="397" customWidth="1"/>
    <col min="12567" max="12567" width="11.28515625" style="397" customWidth="1"/>
    <col min="12568" max="12568" width="0" style="397" hidden="1" customWidth="1"/>
    <col min="12569" max="12569" width="42" style="397" customWidth="1"/>
    <col min="12570" max="12800" width="11" style="397"/>
    <col min="12801" max="12801" width="35" style="397" customWidth="1"/>
    <col min="12802" max="12802" width="12.140625" style="397" customWidth="1"/>
    <col min="12803" max="12803" width="11" style="397" customWidth="1"/>
    <col min="12804" max="12804" width="13.28515625" style="397" customWidth="1"/>
    <col min="12805" max="12805" width="16.140625" style="397" customWidth="1"/>
    <col min="12806" max="12806" width="35" style="397" customWidth="1"/>
    <col min="12807" max="12808" width="11" style="397" customWidth="1"/>
    <col min="12809" max="12809" width="23.42578125" style="397" customWidth="1"/>
    <col min="12810" max="12822" width="11" style="397" customWidth="1"/>
    <col min="12823" max="12823" width="11.28515625" style="397" customWidth="1"/>
    <col min="12824" max="12824" width="0" style="397" hidden="1" customWidth="1"/>
    <col min="12825" max="12825" width="42" style="397" customWidth="1"/>
    <col min="12826" max="13056" width="11" style="397"/>
    <col min="13057" max="13057" width="35" style="397" customWidth="1"/>
    <col min="13058" max="13058" width="12.140625" style="397" customWidth="1"/>
    <col min="13059" max="13059" width="11" style="397" customWidth="1"/>
    <col min="13060" max="13060" width="13.28515625" style="397" customWidth="1"/>
    <col min="13061" max="13061" width="16.140625" style="397" customWidth="1"/>
    <col min="13062" max="13062" width="35" style="397" customWidth="1"/>
    <col min="13063" max="13064" width="11" style="397" customWidth="1"/>
    <col min="13065" max="13065" width="23.42578125" style="397" customWidth="1"/>
    <col min="13066" max="13078" width="11" style="397" customWidth="1"/>
    <col min="13079" max="13079" width="11.28515625" style="397" customWidth="1"/>
    <col min="13080" max="13080" width="0" style="397" hidden="1" customWidth="1"/>
    <col min="13081" max="13081" width="42" style="397" customWidth="1"/>
    <col min="13082" max="13312" width="11" style="397"/>
    <col min="13313" max="13313" width="35" style="397" customWidth="1"/>
    <col min="13314" max="13314" width="12.140625" style="397" customWidth="1"/>
    <col min="13315" max="13315" width="11" style="397" customWidth="1"/>
    <col min="13316" max="13316" width="13.28515625" style="397" customWidth="1"/>
    <col min="13317" max="13317" width="16.140625" style="397" customWidth="1"/>
    <col min="13318" max="13318" width="35" style="397" customWidth="1"/>
    <col min="13319" max="13320" width="11" style="397" customWidth="1"/>
    <col min="13321" max="13321" width="23.42578125" style="397" customWidth="1"/>
    <col min="13322" max="13334" width="11" style="397" customWidth="1"/>
    <col min="13335" max="13335" width="11.28515625" style="397" customWidth="1"/>
    <col min="13336" max="13336" width="0" style="397" hidden="1" customWidth="1"/>
    <col min="13337" max="13337" width="42" style="397" customWidth="1"/>
    <col min="13338" max="13568" width="11" style="397"/>
    <col min="13569" max="13569" width="35" style="397" customWidth="1"/>
    <col min="13570" max="13570" width="12.140625" style="397" customWidth="1"/>
    <col min="13571" max="13571" width="11" style="397" customWidth="1"/>
    <col min="13572" max="13572" width="13.28515625" style="397" customWidth="1"/>
    <col min="13573" max="13573" width="16.140625" style="397" customWidth="1"/>
    <col min="13574" max="13574" width="35" style="397" customWidth="1"/>
    <col min="13575" max="13576" width="11" style="397" customWidth="1"/>
    <col min="13577" max="13577" width="23.42578125" style="397" customWidth="1"/>
    <col min="13578" max="13590" width="11" style="397" customWidth="1"/>
    <col min="13591" max="13591" width="11.28515625" style="397" customWidth="1"/>
    <col min="13592" max="13592" width="0" style="397" hidden="1" customWidth="1"/>
    <col min="13593" max="13593" width="42" style="397" customWidth="1"/>
    <col min="13594" max="13824" width="11" style="397"/>
    <col min="13825" max="13825" width="35" style="397" customWidth="1"/>
    <col min="13826" max="13826" width="12.140625" style="397" customWidth="1"/>
    <col min="13827" max="13827" width="11" style="397" customWidth="1"/>
    <col min="13828" max="13828" width="13.28515625" style="397" customWidth="1"/>
    <col min="13829" max="13829" width="16.140625" style="397" customWidth="1"/>
    <col min="13830" max="13830" width="35" style="397" customWidth="1"/>
    <col min="13831" max="13832" width="11" style="397" customWidth="1"/>
    <col min="13833" max="13833" width="23.42578125" style="397" customWidth="1"/>
    <col min="13834" max="13846" width="11" style="397" customWidth="1"/>
    <col min="13847" max="13847" width="11.28515625" style="397" customWidth="1"/>
    <col min="13848" max="13848" width="0" style="397" hidden="1" customWidth="1"/>
    <col min="13849" max="13849" width="42" style="397" customWidth="1"/>
    <col min="13850" max="14080" width="11" style="397"/>
    <col min="14081" max="14081" width="35" style="397" customWidth="1"/>
    <col min="14082" max="14082" width="12.140625" style="397" customWidth="1"/>
    <col min="14083" max="14083" width="11" style="397" customWidth="1"/>
    <col min="14084" max="14084" width="13.28515625" style="397" customWidth="1"/>
    <col min="14085" max="14085" width="16.140625" style="397" customWidth="1"/>
    <col min="14086" max="14086" width="35" style="397" customWidth="1"/>
    <col min="14087" max="14088" width="11" style="397" customWidth="1"/>
    <col min="14089" max="14089" width="23.42578125" style="397" customWidth="1"/>
    <col min="14090" max="14102" width="11" style="397" customWidth="1"/>
    <col min="14103" max="14103" width="11.28515625" style="397" customWidth="1"/>
    <col min="14104" max="14104" width="0" style="397" hidden="1" customWidth="1"/>
    <col min="14105" max="14105" width="42" style="397" customWidth="1"/>
    <col min="14106" max="14336" width="11" style="397"/>
    <col min="14337" max="14337" width="35" style="397" customWidth="1"/>
    <col min="14338" max="14338" width="12.140625" style="397" customWidth="1"/>
    <col min="14339" max="14339" width="11" style="397" customWidth="1"/>
    <col min="14340" max="14340" width="13.28515625" style="397" customWidth="1"/>
    <col min="14341" max="14341" width="16.140625" style="397" customWidth="1"/>
    <col min="14342" max="14342" width="35" style="397" customWidth="1"/>
    <col min="14343" max="14344" width="11" style="397" customWidth="1"/>
    <col min="14345" max="14345" width="23.42578125" style="397" customWidth="1"/>
    <col min="14346" max="14358" width="11" style="397" customWidth="1"/>
    <col min="14359" max="14359" width="11.28515625" style="397" customWidth="1"/>
    <col min="14360" max="14360" width="0" style="397" hidden="1" customWidth="1"/>
    <col min="14361" max="14361" width="42" style="397" customWidth="1"/>
    <col min="14362" max="14592" width="11" style="397"/>
    <col min="14593" max="14593" width="35" style="397" customWidth="1"/>
    <col min="14594" max="14594" width="12.140625" style="397" customWidth="1"/>
    <col min="14595" max="14595" width="11" style="397" customWidth="1"/>
    <col min="14596" max="14596" width="13.28515625" style="397" customWidth="1"/>
    <col min="14597" max="14597" width="16.140625" style="397" customWidth="1"/>
    <col min="14598" max="14598" width="35" style="397" customWidth="1"/>
    <col min="14599" max="14600" width="11" style="397" customWidth="1"/>
    <col min="14601" max="14601" width="23.42578125" style="397" customWidth="1"/>
    <col min="14602" max="14614" width="11" style="397" customWidth="1"/>
    <col min="14615" max="14615" width="11.28515625" style="397" customWidth="1"/>
    <col min="14616" max="14616" width="0" style="397" hidden="1" customWidth="1"/>
    <col min="14617" max="14617" width="42" style="397" customWidth="1"/>
    <col min="14618" max="14848" width="11" style="397"/>
    <col min="14849" max="14849" width="35" style="397" customWidth="1"/>
    <col min="14850" max="14850" width="12.140625" style="397" customWidth="1"/>
    <col min="14851" max="14851" width="11" style="397" customWidth="1"/>
    <col min="14852" max="14852" width="13.28515625" style="397" customWidth="1"/>
    <col min="14853" max="14853" width="16.140625" style="397" customWidth="1"/>
    <col min="14854" max="14854" width="35" style="397" customWidth="1"/>
    <col min="14855" max="14856" width="11" style="397" customWidth="1"/>
    <col min="14857" max="14857" width="23.42578125" style="397" customWidth="1"/>
    <col min="14858" max="14870" width="11" style="397" customWidth="1"/>
    <col min="14871" max="14871" width="11.28515625" style="397" customWidth="1"/>
    <col min="14872" max="14872" width="0" style="397" hidden="1" customWidth="1"/>
    <col min="14873" max="14873" width="42" style="397" customWidth="1"/>
    <col min="14874" max="15104" width="11" style="397"/>
    <col min="15105" max="15105" width="35" style="397" customWidth="1"/>
    <col min="15106" max="15106" width="12.140625" style="397" customWidth="1"/>
    <col min="15107" max="15107" width="11" style="397" customWidth="1"/>
    <col min="15108" max="15108" width="13.28515625" style="397" customWidth="1"/>
    <col min="15109" max="15109" width="16.140625" style="397" customWidth="1"/>
    <col min="15110" max="15110" width="35" style="397" customWidth="1"/>
    <col min="15111" max="15112" width="11" style="397" customWidth="1"/>
    <col min="15113" max="15113" width="23.42578125" style="397" customWidth="1"/>
    <col min="15114" max="15126" width="11" style="397" customWidth="1"/>
    <col min="15127" max="15127" width="11.28515625" style="397" customWidth="1"/>
    <col min="15128" max="15128" width="0" style="397" hidden="1" customWidth="1"/>
    <col min="15129" max="15129" width="42" style="397" customWidth="1"/>
    <col min="15130" max="15360" width="11" style="397"/>
    <col min="15361" max="15361" width="35" style="397" customWidth="1"/>
    <col min="15362" max="15362" width="12.140625" style="397" customWidth="1"/>
    <col min="15363" max="15363" width="11" style="397" customWidth="1"/>
    <col min="15364" max="15364" width="13.28515625" style="397" customWidth="1"/>
    <col min="15365" max="15365" width="16.140625" style="397" customWidth="1"/>
    <col min="15366" max="15366" width="35" style="397" customWidth="1"/>
    <col min="15367" max="15368" width="11" style="397" customWidth="1"/>
    <col min="15369" max="15369" width="23.42578125" style="397" customWidth="1"/>
    <col min="15370" max="15382" width="11" style="397" customWidth="1"/>
    <col min="15383" max="15383" width="11.28515625" style="397" customWidth="1"/>
    <col min="15384" max="15384" width="0" style="397" hidden="1" customWidth="1"/>
    <col min="15385" max="15385" width="42" style="397" customWidth="1"/>
    <col min="15386" max="15616" width="11" style="397"/>
    <col min="15617" max="15617" width="35" style="397" customWidth="1"/>
    <col min="15618" max="15618" width="12.140625" style="397" customWidth="1"/>
    <col min="15619" max="15619" width="11" style="397" customWidth="1"/>
    <col min="15620" max="15620" width="13.28515625" style="397" customWidth="1"/>
    <col min="15621" max="15621" width="16.140625" style="397" customWidth="1"/>
    <col min="15622" max="15622" width="35" style="397" customWidth="1"/>
    <col min="15623" max="15624" width="11" style="397" customWidth="1"/>
    <col min="15625" max="15625" width="23.42578125" style="397" customWidth="1"/>
    <col min="15626" max="15638" width="11" style="397" customWidth="1"/>
    <col min="15639" max="15639" width="11.28515625" style="397" customWidth="1"/>
    <col min="15640" max="15640" width="0" style="397" hidden="1" customWidth="1"/>
    <col min="15641" max="15641" width="42" style="397" customWidth="1"/>
    <col min="15642" max="15872" width="11" style="397"/>
    <col min="15873" max="15873" width="35" style="397" customWidth="1"/>
    <col min="15874" max="15874" width="12.140625" style="397" customWidth="1"/>
    <col min="15875" max="15875" width="11" style="397" customWidth="1"/>
    <col min="15876" max="15876" width="13.28515625" style="397" customWidth="1"/>
    <col min="15877" max="15877" width="16.140625" style="397" customWidth="1"/>
    <col min="15878" max="15878" width="35" style="397" customWidth="1"/>
    <col min="15879" max="15880" width="11" style="397" customWidth="1"/>
    <col min="15881" max="15881" width="23.42578125" style="397" customWidth="1"/>
    <col min="15882" max="15894" width="11" style="397" customWidth="1"/>
    <col min="15895" max="15895" width="11.28515625" style="397" customWidth="1"/>
    <col min="15896" max="15896" width="0" style="397" hidden="1" customWidth="1"/>
    <col min="15897" max="15897" width="42" style="397" customWidth="1"/>
    <col min="15898" max="16128" width="11" style="397"/>
    <col min="16129" max="16129" width="35" style="397" customWidth="1"/>
    <col min="16130" max="16130" width="12.140625" style="397" customWidth="1"/>
    <col min="16131" max="16131" width="11" style="397" customWidth="1"/>
    <col min="16132" max="16132" width="13.28515625" style="397" customWidth="1"/>
    <col min="16133" max="16133" width="16.140625" style="397" customWidth="1"/>
    <col min="16134" max="16134" width="35" style="397" customWidth="1"/>
    <col min="16135" max="16136" width="11" style="397" customWidth="1"/>
    <col min="16137" max="16137" width="23.42578125" style="397" customWidth="1"/>
    <col min="16138" max="16150" width="11" style="397" customWidth="1"/>
    <col min="16151" max="16151" width="11.28515625" style="397" customWidth="1"/>
    <col min="16152" max="16152" width="0" style="397" hidden="1" customWidth="1"/>
    <col min="16153" max="16153" width="42" style="397" customWidth="1"/>
    <col min="16154" max="16384" width="11" style="397"/>
  </cols>
  <sheetData>
    <row r="1" spans="1:9" ht="24.75" customHeight="1">
      <c r="A1" s="874" t="s">
        <v>2</v>
      </c>
      <c r="B1" s="886"/>
      <c r="C1" s="886"/>
      <c r="D1" s="886"/>
      <c r="E1" s="886"/>
      <c r="F1" s="879" t="s">
        <v>188</v>
      </c>
    </row>
    <row r="2" spans="1:9" ht="18.95" customHeight="1">
      <c r="F2" s="397"/>
    </row>
    <row r="3" spans="1:9" ht="18.95" customHeight="1">
      <c r="A3" s="841" t="s">
        <v>1216</v>
      </c>
      <c r="B3" s="468"/>
      <c r="C3" s="468"/>
      <c r="D3" s="468"/>
      <c r="E3" s="932" t="s">
        <v>1219</v>
      </c>
      <c r="F3" s="932"/>
    </row>
    <row r="4" spans="1:9" ht="18.95" customHeight="1">
      <c r="A4" s="841" t="s">
        <v>1217</v>
      </c>
      <c r="B4" s="589"/>
      <c r="C4" s="468"/>
      <c r="D4" s="468"/>
      <c r="E4" s="933" t="s">
        <v>1220</v>
      </c>
      <c r="F4" s="934"/>
    </row>
    <row r="5" spans="1:9" ht="18.95" customHeight="1">
      <c r="A5" s="403" t="s">
        <v>1218</v>
      </c>
      <c r="B5" s="406"/>
      <c r="C5" s="406"/>
      <c r="D5" s="406"/>
      <c r="E5" s="406"/>
      <c r="F5" s="401" t="s">
        <v>508</v>
      </c>
    </row>
    <row r="6" spans="1:9" ht="18.95" customHeight="1">
      <c r="A6" s="403"/>
      <c r="B6" s="406"/>
      <c r="C6" s="406"/>
      <c r="D6" s="406"/>
      <c r="E6" s="406"/>
      <c r="F6" s="401"/>
    </row>
    <row r="7" spans="1:9" ht="12.95" customHeight="1">
      <c r="A7" s="96" t="s">
        <v>352</v>
      </c>
      <c r="B7" s="590" t="s">
        <v>509</v>
      </c>
      <c r="C7" s="590" t="s">
        <v>510</v>
      </c>
      <c r="D7" s="149" t="s">
        <v>511</v>
      </c>
      <c r="E7" s="149" t="s">
        <v>512</v>
      </c>
      <c r="F7" s="151" t="s">
        <v>354</v>
      </c>
    </row>
    <row r="8" spans="1:9" ht="12.95" customHeight="1">
      <c r="A8" s="415"/>
      <c r="B8" s="591" t="s">
        <v>513</v>
      </c>
      <c r="C8" s="591" t="s">
        <v>514</v>
      </c>
      <c r="D8" s="592" t="s">
        <v>515</v>
      </c>
      <c r="E8" s="455" t="s">
        <v>516</v>
      </c>
      <c r="F8" s="593"/>
    </row>
    <row r="9" spans="1:9" ht="16.5" customHeight="1">
      <c r="A9" s="415"/>
      <c r="B9" s="591" t="s">
        <v>517</v>
      </c>
      <c r="C9" s="591"/>
      <c r="D9" s="455" t="s">
        <v>518</v>
      </c>
      <c r="E9" s="455" t="s">
        <v>519</v>
      </c>
      <c r="F9" s="593"/>
    </row>
    <row r="10" spans="1:9" s="444" customFormat="1" ht="8.1" customHeight="1">
      <c r="A10" s="423"/>
      <c r="B10" s="513"/>
      <c r="C10" s="513"/>
      <c r="D10" s="513"/>
      <c r="E10" s="594"/>
      <c r="F10" s="595"/>
    </row>
    <row r="11" spans="1:9" ht="18" customHeight="1">
      <c r="A11" s="319" t="s">
        <v>16</v>
      </c>
      <c r="B11" s="298">
        <f>SUM(B12:B18)</f>
        <v>455344</v>
      </c>
      <c r="C11" s="298">
        <f>SUM(C12:C18)</f>
        <v>112823</v>
      </c>
      <c r="D11" s="298">
        <f>SUM(D12:D18)</f>
        <v>2080</v>
      </c>
      <c r="E11" s="298">
        <f>SUM(E12:E18)</f>
        <v>17</v>
      </c>
      <c r="F11" s="321" t="s">
        <v>17</v>
      </c>
      <c r="I11" s="596"/>
    </row>
    <row r="12" spans="1:9" ht="18" customHeight="1">
      <c r="A12" s="301" t="s">
        <v>301</v>
      </c>
      <c r="B12" s="436">
        <f>73792+5789</f>
        <v>79581</v>
      </c>
      <c r="C12" s="436">
        <f>13362+3515</f>
        <v>16877</v>
      </c>
      <c r="D12" s="436">
        <v>326</v>
      </c>
      <c r="E12" s="580">
        <v>2</v>
      </c>
      <c r="F12" s="323" t="s">
        <v>18</v>
      </c>
      <c r="I12" s="597"/>
    </row>
    <row r="13" spans="1:9" ht="18" customHeight="1">
      <c r="A13" s="301" t="s">
        <v>302</v>
      </c>
      <c r="B13" s="436">
        <v>36157</v>
      </c>
      <c r="C13" s="436">
        <v>9818</v>
      </c>
      <c r="D13" s="436">
        <v>160</v>
      </c>
      <c r="E13" s="580">
        <v>1</v>
      </c>
      <c r="F13" s="323" t="s">
        <v>19</v>
      </c>
      <c r="I13" s="597"/>
    </row>
    <row r="14" spans="1:9" ht="18" customHeight="1">
      <c r="A14" s="86" t="s">
        <v>304</v>
      </c>
      <c r="B14" s="436">
        <f>47637+12453</f>
        <v>60090</v>
      </c>
      <c r="C14" s="436">
        <f>13483+4901</f>
        <v>18384</v>
      </c>
      <c r="D14" s="436">
        <f>180+87</f>
        <v>267</v>
      </c>
      <c r="E14" s="580">
        <v>2</v>
      </c>
      <c r="F14" s="323" t="s">
        <v>21</v>
      </c>
      <c r="I14" s="597"/>
    </row>
    <row r="15" spans="1:9" ht="18" customHeight="1">
      <c r="A15" s="86" t="s">
        <v>308</v>
      </c>
      <c r="B15" s="436">
        <f>6770+4731</f>
        <v>11501</v>
      </c>
      <c r="C15" s="436">
        <f>3002+1928</f>
        <v>4930</v>
      </c>
      <c r="D15" s="436">
        <f>47+31</f>
        <v>78</v>
      </c>
      <c r="E15" s="580">
        <v>2</v>
      </c>
      <c r="F15" s="323" t="s">
        <v>23</v>
      </c>
      <c r="I15" s="597"/>
    </row>
    <row r="16" spans="1:9" ht="18" customHeight="1">
      <c r="A16" s="86" t="s">
        <v>305</v>
      </c>
      <c r="B16" s="436">
        <v>11887</v>
      </c>
      <c r="C16" s="436">
        <v>4633</v>
      </c>
      <c r="D16" s="436">
        <v>113</v>
      </c>
      <c r="E16" s="580">
        <v>1</v>
      </c>
      <c r="F16" s="323" t="s">
        <v>25</v>
      </c>
      <c r="I16" s="597"/>
    </row>
    <row r="17" spans="1:25" ht="18" customHeight="1">
      <c r="A17" s="86" t="s">
        <v>306</v>
      </c>
      <c r="B17" s="436">
        <f>67190+2898+12500+1412+33963+7962</f>
        <v>125925</v>
      </c>
      <c r="C17" s="436">
        <f>23675+1972+2287+686+2163+3789</f>
        <v>34572</v>
      </c>
      <c r="D17" s="436">
        <f>241+85+129+31+75+48</f>
        <v>609</v>
      </c>
      <c r="E17" s="580">
        <v>6</v>
      </c>
      <c r="F17" s="323" t="s">
        <v>27</v>
      </c>
      <c r="I17" s="597"/>
    </row>
    <row r="18" spans="1:25" ht="18" customHeight="1">
      <c r="A18" s="86" t="s">
        <v>307</v>
      </c>
      <c r="B18" s="436">
        <f>74398+10014+45791</f>
        <v>130203</v>
      </c>
      <c r="C18" s="436">
        <f>22007+423+1179</f>
        <v>23609</v>
      </c>
      <c r="D18" s="436">
        <f>316+121+90</f>
        <v>527</v>
      </c>
      <c r="E18" s="580">
        <v>3</v>
      </c>
      <c r="F18" s="323" t="s">
        <v>29</v>
      </c>
      <c r="I18" s="597"/>
    </row>
    <row r="19" spans="1:25" ht="18" customHeight="1">
      <c r="A19" s="319" t="s">
        <v>30</v>
      </c>
      <c r="B19" s="298">
        <f>SUM(B20:B26)</f>
        <v>368597</v>
      </c>
      <c r="C19" s="298">
        <f>SUM(C20:C26)</f>
        <v>92059</v>
      </c>
      <c r="D19" s="298">
        <f>SUM(D20:D26)</f>
        <v>1894</v>
      </c>
      <c r="E19" s="298">
        <f>SUM(E20:E26)</f>
        <v>12</v>
      </c>
      <c r="F19" s="324" t="s">
        <v>31</v>
      </c>
      <c r="I19" s="597"/>
    </row>
    <row r="20" spans="1:25" ht="18" customHeight="1">
      <c r="A20" s="301" t="s">
        <v>32</v>
      </c>
      <c r="B20" s="436">
        <v>28991</v>
      </c>
      <c r="C20" s="436">
        <v>9767</v>
      </c>
      <c r="D20" s="436">
        <v>130</v>
      </c>
      <c r="E20" s="580">
        <v>1</v>
      </c>
      <c r="F20" s="325" t="s">
        <v>33</v>
      </c>
      <c r="I20" s="597"/>
    </row>
    <row r="21" spans="1:25" ht="18" customHeight="1">
      <c r="A21" s="301" t="s">
        <v>36</v>
      </c>
      <c r="B21" s="436">
        <v>20655</v>
      </c>
      <c r="C21" s="436">
        <v>3986</v>
      </c>
      <c r="D21" s="436">
        <v>132</v>
      </c>
      <c r="E21" s="580">
        <v>1</v>
      </c>
      <c r="F21" s="325" t="s">
        <v>37</v>
      </c>
      <c r="G21" s="598"/>
      <c r="H21" s="598"/>
      <c r="I21" s="599"/>
      <c r="J21" s="598"/>
      <c r="K21" s="598"/>
      <c r="L21" s="598"/>
      <c r="M21" s="598"/>
      <c r="N21" s="598"/>
      <c r="O21" s="598"/>
      <c r="P21" s="598"/>
      <c r="Q21" s="598"/>
      <c r="R21" s="598"/>
      <c r="S21" s="598"/>
      <c r="T21" s="598"/>
      <c r="U21" s="598"/>
      <c r="V21" s="600"/>
      <c r="W21" s="601"/>
      <c r="X21" s="602"/>
      <c r="Y21" s="603"/>
    </row>
    <row r="22" spans="1:25" ht="18" customHeight="1">
      <c r="A22" s="301" t="s">
        <v>38</v>
      </c>
      <c r="B22" s="436">
        <v>12218</v>
      </c>
      <c r="C22" s="436">
        <v>5169</v>
      </c>
      <c r="D22" s="436">
        <v>58</v>
      </c>
      <c r="E22" s="580">
        <v>1</v>
      </c>
      <c r="F22" s="323" t="s">
        <v>39</v>
      </c>
      <c r="G22" s="598"/>
      <c r="H22" s="598"/>
      <c r="I22" s="599"/>
      <c r="J22" s="598"/>
      <c r="K22" s="598"/>
      <c r="L22" s="598"/>
      <c r="M22" s="598"/>
      <c r="N22" s="598"/>
      <c r="O22" s="598"/>
      <c r="P22" s="598"/>
      <c r="Q22" s="598"/>
      <c r="R22" s="598"/>
      <c r="S22" s="598"/>
      <c r="T22" s="598"/>
      <c r="U22" s="598"/>
      <c r="V22" s="600"/>
      <c r="W22" s="601"/>
      <c r="X22" s="602"/>
      <c r="Y22" s="604"/>
    </row>
    <row r="23" spans="1:25" ht="18" customHeight="1">
      <c r="A23" s="301" t="s">
        <v>40</v>
      </c>
      <c r="B23" s="436">
        <v>8326</v>
      </c>
      <c r="C23" s="436">
        <v>2916</v>
      </c>
      <c r="D23" s="436">
        <v>40</v>
      </c>
      <c r="E23" s="580">
        <v>1</v>
      </c>
      <c r="F23" s="325" t="s">
        <v>41</v>
      </c>
      <c r="G23" s="598"/>
      <c r="H23" s="598"/>
      <c r="I23" s="599"/>
      <c r="J23" s="598"/>
      <c r="K23" s="598"/>
      <c r="L23" s="598"/>
      <c r="M23" s="598"/>
      <c r="N23" s="598"/>
      <c r="O23" s="598"/>
      <c r="P23" s="598"/>
      <c r="Q23" s="598"/>
      <c r="R23" s="598"/>
      <c r="S23" s="598"/>
      <c r="T23" s="598"/>
      <c r="U23" s="598"/>
      <c r="V23" s="600"/>
      <c r="W23" s="601"/>
      <c r="X23" s="602"/>
      <c r="Y23" s="604"/>
    </row>
    <row r="24" spans="1:25" ht="18" customHeight="1">
      <c r="A24" s="301" t="s">
        <v>42</v>
      </c>
      <c r="B24" s="436">
        <f>83695+22540</f>
        <v>106235</v>
      </c>
      <c r="C24" s="436">
        <f>26759+3080</f>
        <v>29839</v>
      </c>
      <c r="D24" s="436">
        <f>408+70</f>
        <v>478</v>
      </c>
      <c r="E24" s="580">
        <v>2</v>
      </c>
      <c r="F24" s="325" t="s">
        <v>43</v>
      </c>
      <c r="G24" s="598"/>
      <c r="H24" s="598"/>
      <c r="I24" s="605"/>
      <c r="J24" s="598"/>
      <c r="K24" s="598"/>
      <c r="L24" s="598"/>
      <c r="M24" s="598"/>
      <c r="N24" s="598"/>
      <c r="O24" s="598"/>
      <c r="P24" s="598"/>
      <c r="Q24" s="598"/>
      <c r="R24" s="598"/>
      <c r="S24" s="598"/>
      <c r="T24" s="598"/>
      <c r="U24" s="598"/>
      <c r="V24" s="600"/>
      <c r="W24" s="601"/>
      <c r="X24" s="602"/>
      <c r="Y24" s="604"/>
    </row>
    <row r="25" spans="1:25" ht="18" customHeight="1">
      <c r="A25" s="301" t="s">
        <v>44</v>
      </c>
      <c r="B25" s="436">
        <f>60157+4045+26741+74490+17586</f>
        <v>183019</v>
      </c>
      <c r="C25" s="436">
        <f>20358+812+1321+10777+2432</f>
        <v>35700</v>
      </c>
      <c r="D25" s="436">
        <f>462+20+68+345+105</f>
        <v>1000</v>
      </c>
      <c r="E25" s="580">
        <v>5</v>
      </c>
      <c r="F25" s="325" t="s">
        <v>45</v>
      </c>
      <c r="G25" s="598"/>
      <c r="H25" s="598"/>
      <c r="I25" s="605"/>
      <c r="J25" s="598"/>
      <c r="K25" s="598"/>
      <c r="L25" s="598"/>
      <c r="M25" s="598"/>
      <c r="N25" s="598"/>
      <c r="O25" s="598"/>
      <c r="P25" s="598"/>
      <c r="Q25" s="598"/>
      <c r="R25" s="598"/>
      <c r="S25" s="598"/>
      <c r="T25" s="598"/>
      <c r="U25" s="598"/>
      <c r="V25" s="600"/>
      <c r="W25" s="601"/>
      <c r="X25" s="602"/>
      <c r="Y25" s="604"/>
    </row>
    <row r="26" spans="1:25" ht="18" customHeight="1">
      <c r="A26" s="301" t="s">
        <v>46</v>
      </c>
      <c r="B26" s="436">
        <v>9153</v>
      </c>
      <c r="C26" s="436">
        <v>4682</v>
      </c>
      <c r="D26" s="436">
        <v>56</v>
      </c>
      <c r="E26" s="580">
        <v>1</v>
      </c>
      <c r="F26" s="325" t="s">
        <v>47</v>
      </c>
      <c r="G26" s="598"/>
      <c r="H26" s="598"/>
      <c r="I26" s="606"/>
      <c r="J26" s="598"/>
      <c r="K26" s="598"/>
      <c r="L26" s="598"/>
      <c r="M26" s="598"/>
      <c r="N26" s="598"/>
      <c r="O26" s="598"/>
      <c r="P26" s="598"/>
      <c r="Q26" s="598"/>
      <c r="R26" s="598"/>
      <c r="S26" s="598"/>
      <c r="T26" s="598"/>
      <c r="U26" s="598"/>
      <c r="V26" s="600"/>
      <c r="W26" s="601"/>
      <c r="X26" s="602"/>
      <c r="Y26" s="604"/>
    </row>
    <row r="27" spans="1:25" ht="18" customHeight="1">
      <c r="A27" s="319" t="s">
        <v>48</v>
      </c>
      <c r="B27" s="298">
        <f>SUM(B28:B35)</f>
        <v>632692</v>
      </c>
      <c r="C27" s="298">
        <f>SUM(C28:C35)</f>
        <v>150064</v>
      </c>
      <c r="D27" s="298">
        <f>SUM(D28:D35)</f>
        <v>2762</v>
      </c>
      <c r="E27" s="298">
        <f>SUM(E28:E35)</f>
        <v>21</v>
      </c>
      <c r="F27" s="321" t="s">
        <v>49</v>
      </c>
      <c r="G27" s="598"/>
      <c r="H27" s="598"/>
      <c r="I27" s="606"/>
      <c r="J27" s="598"/>
      <c r="K27" s="598"/>
      <c r="L27" s="598"/>
      <c r="M27" s="598"/>
      <c r="N27" s="598"/>
      <c r="O27" s="598"/>
      <c r="P27" s="598"/>
      <c r="Q27" s="598"/>
      <c r="R27" s="598"/>
      <c r="S27" s="598"/>
      <c r="T27" s="598"/>
      <c r="U27" s="598"/>
      <c r="V27" s="600"/>
      <c r="W27" s="601"/>
      <c r="X27" s="602"/>
      <c r="Y27" s="603"/>
    </row>
    <row r="28" spans="1:25" ht="18" customHeight="1">
      <c r="A28" s="98" t="s">
        <v>309</v>
      </c>
      <c r="B28" s="436">
        <f>10451+67404+34981+29284</f>
        <v>142120</v>
      </c>
      <c r="C28" s="436">
        <f>2859+15646+12159+4835</f>
        <v>35499</v>
      </c>
      <c r="D28" s="436">
        <f>88+378+68+142</f>
        <v>676</v>
      </c>
      <c r="E28" s="580">
        <v>4</v>
      </c>
      <c r="F28" s="323" t="s">
        <v>54</v>
      </c>
      <c r="G28" s="598"/>
      <c r="H28" s="598"/>
      <c r="I28" s="599"/>
      <c r="J28" s="598"/>
      <c r="K28" s="598"/>
      <c r="L28" s="598"/>
      <c r="M28" s="598"/>
      <c r="N28" s="598"/>
      <c r="O28" s="598"/>
      <c r="P28" s="598"/>
      <c r="Q28" s="598"/>
      <c r="R28" s="598"/>
      <c r="S28" s="598"/>
      <c r="T28" s="598"/>
      <c r="U28" s="598"/>
      <c r="V28" s="600"/>
      <c r="W28" s="601"/>
      <c r="X28" s="602"/>
      <c r="Y28" s="604"/>
    </row>
    <row r="29" spans="1:25" ht="18" customHeight="1">
      <c r="A29" s="326" t="s">
        <v>310</v>
      </c>
      <c r="B29" s="436">
        <f>10178+4333</f>
        <v>14511</v>
      </c>
      <c r="C29" s="436">
        <f>3704+1692</f>
        <v>5396</v>
      </c>
      <c r="D29" s="436">
        <f>72+25</f>
        <v>97</v>
      </c>
      <c r="E29" s="580">
        <v>2</v>
      </c>
      <c r="F29" s="323" t="s">
        <v>50</v>
      </c>
      <c r="G29" s="598"/>
      <c r="H29" s="598"/>
      <c r="I29" s="599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600"/>
      <c r="W29" s="601"/>
      <c r="X29" s="602"/>
      <c r="Y29" s="604"/>
    </row>
    <row r="30" spans="1:25" ht="18" customHeight="1">
      <c r="A30" s="98" t="s">
        <v>311</v>
      </c>
      <c r="B30" s="436">
        <f>8433</f>
        <v>8433</v>
      </c>
      <c r="C30" s="436">
        <f>3222</f>
        <v>3222</v>
      </c>
      <c r="D30" s="436">
        <v>45</v>
      </c>
      <c r="E30" s="580">
        <v>1</v>
      </c>
      <c r="F30" s="323" t="s">
        <v>51</v>
      </c>
      <c r="G30" s="598"/>
      <c r="H30" s="598"/>
      <c r="I30" s="599"/>
      <c r="J30" s="598"/>
      <c r="K30" s="598"/>
      <c r="L30" s="598"/>
      <c r="M30" s="598"/>
      <c r="N30" s="598"/>
      <c r="O30" s="598"/>
      <c r="P30" s="598"/>
      <c r="Q30" s="598"/>
      <c r="R30" s="598"/>
      <c r="S30" s="598"/>
      <c r="T30" s="598"/>
      <c r="U30" s="598"/>
      <c r="V30" s="600"/>
      <c r="W30" s="601"/>
      <c r="X30" s="602"/>
      <c r="Y30" s="604"/>
    </row>
    <row r="31" spans="1:25" ht="18" customHeight="1">
      <c r="A31" s="301" t="s">
        <v>312</v>
      </c>
      <c r="B31" s="436">
        <f>38330+10934+32061+3117+65382+134620+58161+1534</f>
        <v>344139</v>
      </c>
      <c r="C31" s="436">
        <f>12388+2079+1151+429+12854+15365+16312+254</f>
        <v>60832</v>
      </c>
      <c r="D31" s="436">
        <f>140+42+86+24+344+481+199+8</f>
        <v>1324</v>
      </c>
      <c r="E31" s="580">
        <v>8</v>
      </c>
      <c r="F31" s="323" t="s">
        <v>52</v>
      </c>
      <c r="G31" s="598"/>
      <c r="H31" s="598"/>
      <c r="I31" s="599"/>
      <c r="J31" s="598"/>
      <c r="K31" s="598"/>
      <c r="L31" s="598"/>
      <c r="M31" s="598"/>
      <c r="N31" s="598"/>
      <c r="O31" s="598"/>
      <c r="P31" s="598"/>
      <c r="Q31" s="598"/>
      <c r="R31" s="598"/>
      <c r="S31" s="598"/>
      <c r="T31" s="598"/>
      <c r="U31" s="598"/>
      <c r="V31" s="600"/>
      <c r="W31" s="601"/>
      <c r="X31" s="602"/>
      <c r="Y31" s="604"/>
    </row>
    <row r="32" spans="1:25" ht="18" customHeight="1">
      <c r="A32" s="326" t="s">
        <v>313</v>
      </c>
      <c r="B32" s="436">
        <f>15336+2187</f>
        <v>17523</v>
      </c>
      <c r="C32" s="436">
        <f>4404+999</f>
        <v>5403</v>
      </c>
      <c r="D32" s="436">
        <f>54+19</f>
        <v>73</v>
      </c>
      <c r="E32" s="580">
        <v>2</v>
      </c>
      <c r="F32" s="323" t="s">
        <v>53</v>
      </c>
      <c r="G32" s="598"/>
      <c r="H32" s="598"/>
      <c r="I32" s="599"/>
      <c r="J32" s="598"/>
      <c r="K32" s="598"/>
      <c r="L32" s="598"/>
      <c r="M32" s="598"/>
      <c r="N32" s="598"/>
      <c r="O32" s="598"/>
      <c r="P32" s="598"/>
      <c r="Q32" s="598"/>
      <c r="R32" s="598"/>
      <c r="S32" s="598"/>
      <c r="T32" s="598"/>
      <c r="U32" s="598"/>
      <c r="V32" s="600"/>
      <c r="W32" s="601"/>
      <c r="X32" s="602"/>
      <c r="Y32" s="604"/>
    </row>
    <row r="33" spans="1:25" ht="18" customHeight="1">
      <c r="A33" s="301" t="s">
        <v>314</v>
      </c>
      <c r="B33" s="436">
        <v>21950</v>
      </c>
      <c r="C33" s="436">
        <f>5718</f>
        <v>5718</v>
      </c>
      <c r="D33" s="436">
        <v>117</v>
      </c>
      <c r="E33" s="580">
        <v>1</v>
      </c>
      <c r="F33" s="323" t="s">
        <v>57</v>
      </c>
      <c r="G33" s="598"/>
      <c r="H33" s="598"/>
      <c r="I33" s="599"/>
      <c r="J33" s="598"/>
      <c r="K33" s="598"/>
      <c r="L33" s="598"/>
      <c r="M33" s="598"/>
      <c r="N33" s="598"/>
      <c r="O33" s="598"/>
      <c r="P33" s="598"/>
      <c r="Q33" s="598"/>
      <c r="R33" s="598"/>
      <c r="S33" s="598"/>
      <c r="T33" s="598"/>
      <c r="U33" s="598"/>
      <c r="V33" s="600"/>
      <c r="W33" s="601"/>
      <c r="X33" s="602"/>
      <c r="Y33" s="604"/>
    </row>
    <row r="34" spans="1:25" ht="18" customHeight="1">
      <c r="A34" s="301" t="s">
        <v>315</v>
      </c>
      <c r="B34" s="436">
        <f>1320+15616</f>
        <v>16936</v>
      </c>
      <c r="C34" s="436">
        <f>752+6765</f>
        <v>7517</v>
      </c>
      <c r="D34" s="436">
        <v>105</v>
      </c>
      <c r="E34" s="580">
        <v>2</v>
      </c>
      <c r="F34" s="323" t="s">
        <v>59</v>
      </c>
      <c r="G34" s="598"/>
      <c r="H34" s="598"/>
      <c r="I34" s="599"/>
      <c r="J34" s="598"/>
      <c r="K34" s="598"/>
      <c r="L34" s="598"/>
      <c r="M34" s="598"/>
      <c r="N34" s="598"/>
      <c r="O34" s="598"/>
      <c r="P34" s="598"/>
      <c r="Q34" s="598"/>
      <c r="R34" s="598"/>
      <c r="S34" s="598"/>
      <c r="T34" s="598"/>
      <c r="U34" s="598"/>
      <c r="V34" s="600"/>
      <c r="W34" s="601"/>
      <c r="X34" s="602"/>
      <c r="Y34" s="604"/>
    </row>
    <row r="35" spans="1:25" ht="18" customHeight="1">
      <c r="A35" s="301" t="s">
        <v>316</v>
      </c>
      <c r="B35" s="436">
        <v>67080</v>
      </c>
      <c r="C35" s="436">
        <f>26477</f>
        <v>26477</v>
      </c>
      <c r="D35" s="436">
        <v>325</v>
      </c>
      <c r="E35" s="580">
        <v>1</v>
      </c>
      <c r="F35" s="323" t="s">
        <v>61</v>
      </c>
      <c r="G35" s="598"/>
      <c r="H35" s="598"/>
      <c r="I35" s="599"/>
      <c r="J35" s="598"/>
      <c r="K35" s="598"/>
      <c r="L35" s="598"/>
      <c r="M35" s="598"/>
      <c r="N35" s="598"/>
      <c r="O35" s="598"/>
      <c r="P35" s="598"/>
      <c r="Q35" s="598"/>
      <c r="R35" s="598"/>
      <c r="S35" s="598"/>
      <c r="T35" s="598"/>
      <c r="U35" s="598"/>
      <c r="V35" s="600"/>
      <c r="W35" s="601"/>
      <c r="X35" s="602"/>
      <c r="Y35" s="604"/>
    </row>
    <row r="36" spans="1:25" ht="18" customHeight="1">
      <c r="A36" s="327" t="s">
        <v>62</v>
      </c>
      <c r="B36" s="298">
        <f>SUM(B37:B43)</f>
        <v>865115</v>
      </c>
      <c r="C36" s="298">
        <f>SUM(C37:C43)</f>
        <v>155605</v>
      </c>
      <c r="D36" s="298">
        <f>SUM(D37:D43)</f>
        <v>3802</v>
      </c>
      <c r="E36" s="298">
        <f>SUM(E37:E43)</f>
        <v>19</v>
      </c>
      <c r="F36" s="321" t="s">
        <v>63</v>
      </c>
      <c r="G36" s="602"/>
      <c r="H36" s="602"/>
      <c r="I36" s="607"/>
      <c r="J36" s="602"/>
      <c r="K36" s="602"/>
      <c r="L36" s="602"/>
      <c r="M36" s="602"/>
      <c r="N36" s="602"/>
      <c r="O36" s="602"/>
      <c r="P36" s="602"/>
      <c r="Q36" s="602"/>
      <c r="R36" s="602"/>
      <c r="S36" s="602"/>
      <c r="T36" s="602"/>
      <c r="U36" s="602"/>
      <c r="V36" s="602"/>
      <c r="W36" s="602"/>
      <c r="X36" s="602"/>
      <c r="Y36" s="602"/>
    </row>
    <row r="37" spans="1:25" ht="18" customHeight="1">
      <c r="A37" s="98" t="s">
        <v>64</v>
      </c>
      <c r="B37" s="436">
        <f>119242+8178</f>
        <v>127420</v>
      </c>
      <c r="C37" s="436">
        <f>25734+5852</f>
        <v>31586</v>
      </c>
      <c r="D37" s="436">
        <f>411+100</f>
        <v>511</v>
      </c>
      <c r="E37" s="580">
        <v>2</v>
      </c>
      <c r="F37" s="325" t="s">
        <v>65</v>
      </c>
      <c r="G37" s="602"/>
      <c r="H37" s="602"/>
      <c r="I37" s="608"/>
      <c r="J37" s="602"/>
      <c r="K37" s="602"/>
      <c r="L37" s="602"/>
      <c r="M37" s="602"/>
      <c r="N37" s="602"/>
      <c r="O37" s="602"/>
      <c r="P37" s="602"/>
      <c r="Q37" s="602"/>
      <c r="R37" s="602"/>
      <c r="S37" s="602"/>
      <c r="T37" s="602"/>
      <c r="U37" s="602"/>
      <c r="V37" s="602"/>
      <c r="W37" s="602"/>
      <c r="X37" s="602"/>
      <c r="Y37" s="602"/>
    </row>
    <row r="38" spans="1:25" ht="18" customHeight="1">
      <c r="A38" s="98" t="s">
        <v>66</v>
      </c>
      <c r="B38" s="436">
        <f>24066+4374+10166</f>
        <v>38606</v>
      </c>
      <c r="C38" s="436">
        <f>9216+1618+2274</f>
        <v>13108</v>
      </c>
      <c r="D38" s="436">
        <f>152+76+36</f>
        <v>264</v>
      </c>
      <c r="E38" s="580">
        <v>3</v>
      </c>
      <c r="F38" s="323" t="s">
        <v>67</v>
      </c>
      <c r="G38" s="602"/>
      <c r="H38" s="602"/>
      <c r="I38" s="607"/>
      <c r="J38" s="602"/>
      <c r="K38" s="602"/>
      <c r="L38" s="602"/>
      <c r="M38" s="602"/>
      <c r="N38" s="602"/>
      <c r="O38" s="602"/>
      <c r="P38" s="602"/>
      <c r="Q38" s="602"/>
      <c r="R38" s="602"/>
      <c r="S38" s="602"/>
      <c r="T38" s="602"/>
      <c r="U38" s="602"/>
      <c r="V38" s="602"/>
      <c r="W38" s="602"/>
      <c r="X38" s="602"/>
      <c r="Y38" s="602"/>
    </row>
    <row r="39" spans="1:25" ht="18" customHeight="1">
      <c r="A39" s="98" t="s">
        <v>68</v>
      </c>
      <c r="B39" s="436">
        <f>204483+49985+17140+59804+108340+20776+77175+34041+26819+5848</f>
        <v>604411</v>
      </c>
      <c r="C39" s="436">
        <f>17453+1635+2582+18606+18594+9244+6423+6315+1160+1352</f>
        <v>83364</v>
      </c>
      <c r="D39" s="436">
        <f>785+152+72+261+431+72+325+215+152+83</f>
        <v>2548</v>
      </c>
      <c r="E39" s="580">
        <v>10</v>
      </c>
      <c r="F39" s="323" t="s">
        <v>69</v>
      </c>
      <c r="G39" s="602"/>
      <c r="H39" s="602"/>
      <c r="I39" s="607"/>
      <c r="J39" s="602"/>
      <c r="K39" s="602"/>
      <c r="L39" s="602"/>
      <c r="M39" s="602"/>
      <c r="N39" s="602"/>
      <c r="O39" s="602"/>
      <c r="P39" s="602"/>
      <c r="Q39" s="602"/>
      <c r="R39" s="602"/>
      <c r="S39" s="602"/>
      <c r="T39" s="602"/>
      <c r="U39" s="602"/>
      <c r="V39" s="602"/>
      <c r="W39" s="602"/>
      <c r="X39" s="602"/>
      <c r="Y39" s="602"/>
    </row>
    <row r="40" spans="1:25" ht="18" customHeight="1">
      <c r="A40" s="98" t="s">
        <v>70</v>
      </c>
      <c r="B40" s="436">
        <v>48632</v>
      </c>
      <c r="C40" s="436">
        <v>11119</v>
      </c>
      <c r="D40" s="436">
        <v>159</v>
      </c>
      <c r="E40" s="580">
        <v>1</v>
      </c>
      <c r="F40" s="323" t="s">
        <v>71</v>
      </c>
      <c r="I40" s="597"/>
    </row>
    <row r="41" spans="1:25" ht="18" customHeight="1">
      <c r="A41" s="98" t="s">
        <v>72</v>
      </c>
      <c r="B41" s="436">
        <v>19803</v>
      </c>
      <c r="C41" s="436">
        <v>8678</v>
      </c>
      <c r="D41" s="436">
        <v>210</v>
      </c>
      <c r="E41" s="580">
        <v>1</v>
      </c>
      <c r="F41" s="325" t="s">
        <v>73</v>
      </c>
      <c r="I41" s="597"/>
    </row>
    <row r="42" spans="1:25" ht="18" customHeight="1">
      <c r="A42" s="98" t="s">
        <v>74</v>
      </c>
      <c r="B42" s="436">
        <v>9967</v>
      </c>
      <c r="C42" s="436">
        <v>4103</v>
      </c>
      <c r="D42" s="436">
        <v>50</v>
      </c>
      <c r="E42" s="580">
        <v>1</v>
      </c>
      <c r="F42" s="325" t="s">
        <v>75</v>
      </c>
      <c r="I42" s="597"/>
    </row>
    <row r="43" spans="1:25" ht="18" customHeight="1">
      <c r="A43" s="98" t="s">
        <v>76</v>
      </c>
      <c r="B43" s="436">
        <v>16276</v>
      </c>
      <c r="C43" s="436">
        <v>3647</v>
      </c>
      <c r="D43" s="436">
        <v>60</v>
      </c>
      <c r="E43" s="580">
        <v>1</v>
      </c>
      <c r="F43" s="323" t="s">
        <v>77</v>
      </c>
      <c r="I43" s="597"/>
    </row>
    <row r="44" spans="1:25" ht="18" customHeight="1">
      <c r="A44" s="328" t="s">
        <v>78</v>
      </c>
      <c r="B44" s="298">
        <f>SUM(B45:B49)</f>
        <v>271893</v>
      </c>
      <c r="C44" s="298">
        <f>SUM(C45:C49)</f>
        <v>80939</v>
      </c>
      <c r="D44" s="298">
        <f>SUM(D45:D49)</f>
        <v>1223</v>
      </c>
      <c r="E44" s="298">
        <f>SUM(E45:E49)</f>
        <v>8</v>
      </c>
      <c r="F44" s="321" t="s">
        <v>79</v>
      </c>
      <c r="I44" s="597"/>
    </row>
    <row r="45" spans="1:25" ht="18" customHeight="1">
      <c r="A45" s="301" t="s">
        <v>80</v>
      </c>
      <c r="B45" s="436">
        <v>22659</v>
      </c>
      <c r="C45" s="436">
        <f>7837</f>
        <v>7837</v>
      </c>
      <c r="D45" s="436">
        <f>125</f>
        <v>125</v>
      </c>
      <c r="E45" s="580">
        <v>1</v>
      </c>
      <c r="F45" s="323" t="s">
        <v>81</v>
      </c>
      <c r="I45" s="597"/>
    </row>
    <row r="46" spans="1:25" ht="18" customHeight="1">
      <c r="A46" s="98" t="s">
        <v>82</v>
      </c>
      <c r="B46" s="436">
        <f>124566+7436</f>
        <v>132002</v>
      </c>
      <c r="C46" s="436">
        <f>31848+2576</f>
        <v>34424</v>
      </c>
      <c r="D46" s="436">
        <f>433+58</f>
        <v>491</v>
      </c>
      <c r="E46" s="580">
        <v>2</v>
      </c>
      <c r="F46" s="323" t="s">
        <v>83</v>
      </c>
      <c r="I46" s="597"/>
    </row>
    <row r="47" spans="1:25" ht="18" customHeight="1">
      <c r="A47" s="98" t="s">
        <v>84</v>
      </c>
      <c r="B47" s="436">
        <v>14301</v>
      </c>
      <c r="C47" s="436">
        <v>5880</v>
      </c>
      <c r="D47" s="436">
        <v>42</v>
      </c>
      <c r="E47" s="580">
        <v>1</v>
      </c>
      <c r="F47" s="323" t="s">
        <v>85</v>
      </c>
      <c r="I47" s="597"/>
    </row>
    <row r="48" spans="1:25" ht="18" customHeight="1">
      <c r="A48" s="98" t="s">
        <v>88</v>
      </c>
      <c r="B48" s="436">
        <f>58831+3965+1553</f>
        <v>64349</v>
      </c>
      <c r="C48" s="436">
        <f>17812+2759+1428</f>
        <v>21999</v>
      </c>
      <c r="D48" s="436">
        <f>269+62+44</f>
        <v>375</v>
      </c>
      <c r="E48" s="580">
        <v>3</v>
      </c>
      <c r="F48" s="325" t="s">
        <v>89</v>
      </c>
      <c r="I48" s="597"/>
    </row>
    <row r="49" spans="1:9" ht="18" customHeight="1">
      <c r="A49" s="98" t="s">
        <v>86</v>
      </c>
      <c r="B49" s="436">
        <v>38582</v>
      </c>
      <c r="C49" s="436">
        <v>10799</v>
      </c>
      <c r="D49" s="436">
        <v>190</v>
      </c>
      <c r="E49" s="580">
        <v>1</v>
      </c>
      <c r="F49" s="323" t="s">
        <v>87</v>
      </c>
      <c r="I49" s="597"/>
    </row>
    <row r="50" spans="1:9" ht="18" customHeight="1">
      <c r="A50" s="609"/>
      <c r="B50" s="610"/>
      <c r="C50" s="610"/>
      <c r="D50" s="610"/>
      <c r="E50" s="610"/>
      <c r="F50" s="611"/>
      <c r="I50" s="597"/>
    </row>
    <row r="51" spans="1:9" ht="11.1" customHeight="1">
      <c r="A51" s="98"/>
      <c r="B51" s="612"/>
      <c r="C51" s="612"/>
      <c r="D51" s="612"/>
      <c r="E51" s="612"/>
      <c r="F51" s="613"/>
      <c r="G51" s="323"/>
      <c r="I51" s="597"/>
    </row>
    <row r="52" spans="1:9" ht="14.1" customHeight="1">
      <c r="A52" s="614"/>
      <c r="B52" s="612"/>
      <c r="C52" s="612"/>
      <c r="D52" s="612"/>
      <c r="E52" s="612"/>
      <c r="F52" s="613"/>
      <c r="I52" s="597"/>
    </row>
    <row r="53" spans="1:9" ht="12.75" customHeight="1">
      <c r="A53" s="409"/>
      <c r="C53" s="615"/>
      <c r="D53" s="615"/>
      <c r="E53" s="615"/>
      <c r="I53" s="597"/>
    </row>
    <row r="54" spans="1:9" ht="12.75" customHeight="1">
      <c r="A54" s="617"/>
      <c r="B54" s="618"/>
      <c r="E54" s="618"/>
      <c r="F54" s="618"/>
      <c r="I54" s="597"/>
    </row>
    <row r="55" spans="1:9" ht="12.75" customHeight="1">
      <c r="A55" s="609"/>
      <c r="B55" s="618"/>
      <c r="C55" s="449"/>
      <c r="D55" s="449"/>
      <c r="E55" s="449"/>
      <c r="F55" s="409"/>
      <c r="I55" s="597"/>
    </row>
    <row r="56" spans="1:9" ht="12.75" customHeight="1">
      <c r="A56" s="619"/>
      <c r="B56" s="618"/>
      <c r="C56" s="394"/>
      <c r="D56" s="394"/>
      <c r="E56" s="394"/>
      <c r="F56" s="620"/>
    </row>
    <row r="57" spans="1:9" ht="12.75" customHeight="1">
      <c r="A57" s="953"/>
      <c r="B57" s="953"/>
      <c r="C57" s="953"/>
      <c r="D57" s="953"/>
      <c r="E57" s="953"/>
      <c r="F57" s="953"/>
    </row>
    <row r="58" spans="1:9" ht="12.75" customHeight="1">
      <c r="A58" s="409"/>
      <c r="B58" s="449"/>
      <c r="C58" s="394"/>
      <c r="D58" s="394"/>
      <c r="F58" s="620"/>
    </row>
    <row r="59" spans="1:9" ht="12.75" customHeight="1">
      <c r="A59" s="621"/>
      <c r="B59" s="394"/>
      <c r="C59" s="394"/>
      <c r="D59" s="394"/>
      <c r="E59" s="394"/>
      <c r="F59" s="620"/>
    </row>
    <row r="60" spans="1:9" ht="12.75" customHeight="1">
      <c r="A60" s="621"/>
      <c r="B60" s="394"/>
      <c r="C60" s="394"/>
      <c r="D60" s="394"/>
      <c r="E60" s="394"/>
      <c r="F60" s="620"/>
    </row>
    <row r="61" spans="1:9" ht="12.75" customHeight="1">
      <c r="A61" s="621"/>
      <c r="B61" s="394"/>
      <c r="C61" s="394"/>
      <c r="D61" s="394"/>
      <c r="E61" s="394"/>
      <c r="F61" s="620"/>
    </row>
    <row r="62" spans="1:9" ht="17.100000000000001" customHeight="1">
      <c r="A62" s="621"/>
      <c r="B62" s="394"/>
      <c r="C62" s="394"/>
      <c r="D62" s="394"/>
      <c r="E62" s="394"/>
      <c r="F62" s="620"/>
    </row>
    <row r="63" spans="1:9" ht="17.100000000000001" customHeight="1">
      <c r="A63" s="621"/>
      <c r="B63" s="394"/>
      <c r="C63" s="394"/>
      <c r="D63" s="394"/>
      <c r="E63" s="394"/>
      <c r="F63" s="394"/>
    </row>
    <row r="64" spans="1:9" ht="17.100000000000001" customHeight="1">
      <c r="A64" s="621"/>
      <c r="B64" s="394"/>
      <c r="C64" s="394"/>
      <c r="D64" s="394"/>
      <c r="E64" s="394"/>
      <c r="F64" s="394"/>
    </row>
    <row r="65" spans="1:6" ht="17.100000000000001" hidden="1" customHeight="1">
      <c r="A65" s="622"/>
      <c r="B65" s="394"/>
      <c r="C65" s="394"/>
      <c r="D65" s="394"/>
      <c r="E65" s="394"/>
      <c r="F65" s="394"/>
    </row>
    <row r="66" spans="1:6" ht="17.100000000000001" hidden="1" customHeight="1">
      <c r="A66" s="392"/>
      <c r="B66" s="394"/>
      <c r="C66" s="394"/>
      <c r="D66" s="394"/>
      <c r="E66" s="394"/>
      <c r="F66" s="394"/>
    </row>
    <row r="67" spans="1:6" ht="17.100000000000001" hidden="1" customHeight="1">
      <c r="A67" s="392"/>
      <c r="B67" s="394"/>
      <c r="C67" s="394"/>
      <c r="D67" s="394"/>
      <c r="E67" s="394"/>
      <c r="F67" s="394"/>
    </row>
    <row r="68" spans="1:6" ht="17.100000000000001" hidden="1" customHeight="1">
      <c r="A68" s="392"/>
      <c r="B68" s="394"/>
      <c r="C68" s="394"/>
      <c r="D68" s="394"/>
      <c r="E68" s="394"/>
      <c r="F68" s="394"/>
    </row>
    <row r="69" spans="1:6" ht="17.100000000000001" hidden="1" customHeight="1">
      <c r="A69" s="392"/>
      <c r="B69" s="394"/>
      <c r="C69" s="394"/>
      <c r="D69" s="394"/>
      <c r="E69" s="394"/>
      <c r="F69" s="394"/>
    </row>
    <row r="70" spans="1:6" ht="17.100000000000001" hidden="1" customHeight="1">
      <c r="A70" s="392"/>
      <c r="B70" s="394"/>
      <c r="C70" s="394"/>
      <c r="D70" s="394"/>
      <c r="E70" s="394"/>
      <c r="F70" s="620"/>
    </row>
    <row r="71" spans="1:6" ht="17.100000000000001" hidden="1" customHeight="1">
      <c r="A71" s="392"/>
      <c r="B71" s="394"/>
      <c r="C71" s="394"/>
      <c r="D71" s="394"/>
      <c r="E71" s="394"/>
      <c r="F71" s="620"/>
    </row>
    <row r="72" spans="1:6" ht="17.100000000000001" hidden="1" customHeight="1">
      <c r="A72" s="392"/>
      <c r="B72" s="394"/>
      <c r="C72" s="394"/>
      <c r="D72" s="394"/>
      <c r="E72" s="394"/>
      <c r="F72" s="620"/>
    </row>
    <row r="73" spans="1:6" ht="17.100000000000001" hidden="1" customHeight="1">
      <c r="A73" s="398"/>
      <c r="B73" s="394"/>
      <c r="C73" s="394"/>
      <c r="D73" s="394"/>
      <c r="E73" s="394"/>
      <c r="F73" s="620"/>
    </row>
    <row r="74" spans="1:6" ht="17.100000000000001" hidden="1" customHeight="1">
      <c r="A74" s="398"/>
      <c r="B74" s="394"/>
      <c r="C74" s="394"/>
      <c r="D74" s="394"/>
      <c r="E74" s="394"/>
      <c r="F74" s="620"/>
    </row>
    <row r="75" spans="1:6" ht="17.100000000000001" hidden="1" customHeight="1">
      <c r="A75" s="398"/>
      <c r="B75" s="394"/>
      <c r="C75" s="394"/>
      <c r="D75" s="394"/>
      <c r="E75" s="394"/>
      <c r="F75" s="620"/>
    </row>
    <row r="76" spans="1:6" ht="17.100000000000001" hidden="1" customHeight="1">
      <c r="A76" s="398"/>
      <c r="B76" s="394"/>
      <c r="C76" s="394"/>
      <c r="D76" s="394"/>
      <c r="E76" s="394"/>
      <c r="F76" s="620"/>
    </row>
    <row r="77" spans="1:6" ht="17.100000000000001" hidden="1" customHeight="1">
      <c r="A77" s="398"/>
      <c r="B77" s="394"/>
      <c r="C77" s="394"/>
      <c r="D77" s="394"/>
      <c r="E77" s="394"/>
      <c r="F77" s="620"/>
    </row>
    <row r="78" spans="1:6" ht="17.100000000000001" hidden="1" customHeight="1">
      <c r="A78" s="398"/>
      <c r="B78" s="394"/>
      <c r="C78" s="394"/>
      <c r="D78" s="394"/>
      <c r="E78" s="394"/>
      <c r="F78" s="620"/>
    </row>
    <row r="79" spans="1:6" ht="17.100000000000001" hidden="1" customHeight="1">
      <c r="A79" s="398"/>
      <c r="B79" s="394"/>
      <c r="C79" s="394"/>
      <c r="D79" s="394"/>
      <c r="E79" s="394"/>
      <c r="F79" s="620"/>
    </row>
    <row r="80" spans="1:6" ht="17.100000000000001" hidden="1" customHeight="1">
      <c r="A80" s="398"/>
      <c r="B80" s="394"/>
      <c r="C80" s="394"/>
      <c r="D80" s="394"/>
      <c r="E80" s="394"/>
      <c r="F80" s="620"/>
    </row>
    <row r="81" spans="1:6" ht="17.100000000000001" hidden="1" customHeight="1">
      <c r="A81" s="398"/>
      <c r="B81" s="394"/>
      <c r="C81" s="394"/>
      <c r="D81" s="394"/>
      <c r="E81" s="394"/>
      <c r="F81" s="620"/>
    </row>
    <row r="82" spans="1:6" ht="17.100000000000001" hidden="1" customHeight="1">
      <c r="A82" s="398"/>
      <c r="B82" s="394"/>
      <c r="C82" s="394"/>
      <c r="D82" s="394"/>
      <c r="E82" s="394"/>
      <c r="F82" s="620"/>
    </row>
    <row r="83" spans="1:6" ht="17.100000000000001" hidden="1" customHeight="1">
      <c r="A83" s="398"/>
      <c r="B83" s="394"/>
      <c r="C83" s="394"/>
      <c r="D83" s="394"/>
      <c r="E83" s="394"/>
      <c r="F83" s="620"/>
    </row>
    <row r="84" spans="1:6" ht="17.100000000000001" hidden="1" customHeight="1">
      <c r="A84" s="398"/>
      <c r="B84" s="394"/>
      <c r="C84" s="394"/>
      <c r="D84" s="394"/>
      <c r="E84" s="394"/>
      <c r="F84" s="620"/>
    </row>
    <row r="85" spans="1:6" ht="17.100000000000001" hidden="1" customHeight="1">
      <c r="A85" s="398"/>
      <c r="B85" s="394"/>
      <c r="C85" s="394"/>
      <c r="D85" s="394"/>
      <c r="E85" s="394"/>
      <c r="F85" s="620"/>
    </row>
    <row r="86" spans="1:6" ht="17.100000000000001" hidden="1" customHeight="1">
      <c r="A86" s="398"/>
      <c r="B86" s="394"/>
      <c r="C86" s="394"/>
      <c r="D86" s="394"/>
      <c r="E86" s="394"/>
      <c r="F86" s="620"/>
    </row>
    <row r="87" spans="1:6" ht="17.100000000000001" hidden="1" customHeight="1">
      <c r="A87" s="398"/>
      <c r="B87" s="394"/>
      <c r="C87" s="394"/>
      <c r="D87" s="394"/>
      <c r="E87" s="394"/>
      <c r="F87" s="620"/>
    </row>
    <row r="88" spans="1:6" ht="17.100000000000001" hidden="1" customHeight="1">
      <c r="A88" s="398"/>
      <c r="B88" s="394"/>
      <c r="C88" s="394"/>
      <c r="D88" s="394"/>
      <c r="E88" s="394"/>
      <c r="F88" s="620"/>
    </row>
    <row r="89" spans="1:6" ht="17.100000000000001" hidden="1" customHeight="1">
      <c r="A89" s="398"/>
      <c r="B89" s="394"/>
      <c r="C89" s="394"/>
      <c r="D89" s="394"/>
      <c r="E89" s="394"/>
      <c r="F89" s="620"/>
    </row>
    <row r="90" spans="1:6" ht="17.100000000000001" hidden="1" customHeight="1">
      <c r="A90" s="398"/>
      <c r="B90" s="394"/>
      <c r="C90" s="394"/>
      <c r="D90" s="394"/>
      <c r="E90" s="394"/>
      <c r="F90" s="620"/>
    </row>
    <row r="91" spans="1:6" ht="17.100000000000001" hidden="1" customHeight="1">
      <c r="A91" s="398"/>
      <c r="B91" s="394"/>
      <c r="C91" s="394"/>
      <c r="D91" s="394"/>
      <c r="E91" s="394"/>
      <c r="F91" s="620"/>
    </row>
    <row r="92" spans="1:6" ht="17.100000000000001" hidden="1" customHeight="1">
      <c r="A92" s="398"/>
      <c r="B92" s="394"/>
      <c r="C92" s="394"/>
      <c r="D92" s="394"/>
      <c r="E92" s="394"/>
      <c r="F92" s="620"/>
    </row>
    <row r="93" spans="1:6" ht="17.100000000000001" hidden="1" customHeight="1">
      <c r="A93" s="398"/>
      <c r="B93" s="394"/>
      <c r="C93" s="394"/>
      <c r="D93" s="394"/>
      <c r="E93" s="394"/>
      <c r="F93" s="620"/>
    </row>
    <row r="94" spans="1:6" ht="17.100000000000001" hidden="1" customHeight="1">
      <c r="A94" s="398"/>
      <c r="B94" s="394"/>
      <c r="C94" s="394"/>
      <c r="D94" s="394"/>
      <c r="E94" s="394"/>
      <c r="F94" s="620"/>
    </row>
    <row r="95" spans="1:6" ht="17.100000000000001" hidden="1" customHeight="1">
      <c r="A95" s="398"/>
      <c r="B95" s="394"/>
      <c r="C95" s="394"/>
      <c r="D95" s="394"/>
      <c r="E95" s="394"/>
      <c r="F95" s="620"/>
    </row>
    <row r="96" spans="1:6" ht="17.100000000000001" hidden="1" customHeight="1">
      <c r="A96" s="398"/>
      <c r="B96" s="394"/>
      <c r="C96" s="394"/>
      <c r="D96" s="394"/>
      <c r="E96" s="394"/>
      <c r="F96" s="620"/>
    </row>
    <row r="97" spans="1:6" ht="17.100000000000001" hidden="1" customHeight="1">
      <c r="A97" s="398"/>
      <c r="B97" s="394"/>
      <c r="C97" s="394"/>
      <c r="D97" s="394"/>
      <c r="E97" s="394"/>
      <c r="F97" s="620"/>
    </row>
    <row r="98" spans="1:6" ht="17.100000000000001" hidden="1" customHeight="1">
      <c r="A98" s="398"/>
      <c r="B98" s="394"/>
      <c r="C98" s="394"/>
      <c r="D98" s="394"/>
      <c r="E98" s="394"/>
      <c r="F98" s="620"/>
    </row>
    <row r="99" spans="1:6" ht="17.100000000000001" hidden="1" customHeight="1">
      <c r="A99" s="398"/>
      <c r="B99" s="394"/>
      <c r="C99" s="394"/>
      <c r="D99" s="394"/>
      <c r="E99" s="394"/>
      <c r="F99" s="394"/>
    </row>
    <row r="100" spans="1:6" ht="17.100000000000001" hidden="1" customHeight="1">
      <c r="A100" s="398"/>
      <c r="B100" s="394"/>
      <c r="C100" s="394"/>
      <c r="D100" s="394"/>
      <c r="E100" s="394"/>
      <c r="F100" s="394"/>
    </row>
    <row r="101" spans="1:6" ht="17.100000000000001" hidden="1" customHeight="1">
      <c r="A101" s="398"/>
      <c r="B101" s="394"/>
      <c r="C101" s="394"/>
      <c r="D101" s="394"/>
      <c r="E101" s="394"/>
      <c r="F101" s="394"/>
    </row>
    <row r="102" spans="1:6" ht="17.100000000000001" hidden="1" customHeight="1">
      <c r="A102" s="392"/>
      <c r="B102" s="394"/>
      <c r="C102" s="394"/>
      <c r="D102" s="394"/>
      <c r="E102" s="394"/>
      <c r="F102" s="394"/>
    </row>
    <row r="103" spans="1:6" ht="17.100000000000001" hidden="1" customHeight="1">
      <c r="A103" s="392"/>
      <c r="B103" s="394"/>
      <c r="C103" s="394"/>
      <c r="D103" s="394"/>
      <c r="E103" s="394"/>
      <c r="F103" s="394"/>
    </row>
    <row r="104" spans="1:6" ht="17.100000000000001" hidden="1" customHeight="1">
      <c r="A104" s="392"/>
      <c r="B104" s="394"/>
      <c r="C104" s="394"/>
      <c r="D104" s="394"/>
      <c r="E104" s="394"/>
      <c r="F104" s="394"/>
    </row>
    <row r="105" spans="1:6" ht="17.100000000000001" hidden="1" customHeight="1">
      <c r="A105" s="392"/>
      <c r="B105" s="394"/>
      <c r="C105" s="394"/>
      <c r="D105" s="394"/>
      <c r="E105" s="394"/>
      <c r="F105" s="394"/>
    </row>
    <row r="106" spans="1:6" ht="17.100000000000001" hidden="1" customHeight="1">
      <c r="A106" s="392"/>
      <c r="B106" s="394"/>
      <c r="C106" s="394"/>
      <c r="D106" s="394"/>
      <c r="E106" s="394"/>
      <c r="F106" s="394"/>
    </row>
    <row r="107" spans="1:6" ht="17.100000000000001" hidden="1" customHeight="1">
      <c r="A107" s="392"/>
      <c r="B107" s="394"/>
      <c r="C107" s="394"/>
      <c r="D107" s="394"/>
      <c r="E107" s="394"/>
      <c r="F107" s="394"/>
    </row>
    <row r="108" spans="1:6" ht="17.100000000000001" hidden="1" customHeight="1">
      <c r="A108" s="392"/>
      <c r="B108" s="394"/>
      <c r="C108" s="394"/>
      <c r="D108" s="394"/>
      <c r="E108" s="394"/>
      <c r="F108" s="394"/>
    </row>
    <row r="109" spans="1:6" ht="17.100000000000001" hidden="1" customHeight="1">
      <c r="A109" s="392"/>
      <c r="B109" s="394"/>
      <c r="C109" s="394"/>
      <c r="D109" s="394"/>
      <c r="E109" s="394"/>
      <c r="F109" s="394"/>
    </row>
    <row r="110" spans="1:6" ht="17.100000000000001" hidden="1" customHeight="1">
      <c r="A110" s="392"/>
      <c r="B110" s="394"/>
      <c r="C110" s="394"/>
      <c r="D110" s="394"/>
      <c r="E110" s="394"/>
      <c r="F110" s="394"/>
    </row>
    <row r="111" spans="1:6" ht="17.100000000000001" hidden="1" customHeight="1">
      <c r="A111" s="392"/>
      <c r="B111" s="394"/>
      <c r="C111" s="394"/>
      <c r="D111" s="394"/>
      <c r="E111" s="394"/>
      <c r="F111" s="394"/>
    </row>
    <row r="112" spans="1:6" ht="17.100000000000001" hidden="1" customHeight="1">
      <c r="A112" s="392"/>
      <c r="B112" s="394"/>
      <c r="C112" s="394"/>
      <c r="D112" s="394"/>
      <c r="E112" s="394"/>
      <c r="F112" s="394"/>
    </row>
    <row r="113" spans="1:6" ht="17.100000000000001" hidden="1" customHeight="1">
      <c r="A113" s="392"/>
      <c r="B113" s="394"/>
      <c r="C113" s="394"/>
      <c r="D113" s="394"/>
      <c r="E113" s="394"/>
      <c r="F113" s="394"/>
    </row>
    <row r="114" spans="1:6" ht="17.100000000000001" hidden="1" customHeight="1">
      <c r="A114" s="392"/>
      <c r="B114" s="394"/>
      <c r="C114" s="394"/>
      <c r="D114" s="394"/>
      <c r="E114" s="394"/>
      <c r="F114" s="394"/>
    </row>
    <row r="115" spans="1:6" ht="17.100000000000001" hidden="1" customHeight="1">
      <c r="A115" s="392"/>
      <c r="B115" s="394"/>
      <c r="C115" s="394"/>
      <c r="D115" s="394"/>
      <c r="E115" s="394"/>
      <c r="F115" s="394"/>
    </row>
    <row r="116" spans="1:6" ht="17.100000000000001" hidden="1" customHeight="1">
      <c r="A116" s="392"/>
      <c r="B116" s="394"/>
      <c r="C116" s="394"/>
      <c r="D116" s="394"/>
      <c r="E116" s="394"/>
      <c r="F116" s="394"/>
    </row>
    <row r="117" spans="1:6" ht="17.100000000000001" hidden="1" customHeight="1">
      <c r="A117" s="392"/>
      <c r="B117" s="394"/>
      <c r="C117" s="394"/>
      <c r="D117" s="394"/>
      <c r="E117" s="394"/>
      <c r="F117" s="394"/>
    </row>
    <row r="118" spans="1:6" ht="17.100000000000001" hidden="1" customHeight="1">
      <c r="A118" s="392"/>
      <c r="B118" s="394"/>
      <c r="C118" s="394"/>
      <c r="D118" s="394"/>
      <c r="E118" s="394"/>
      <c r="F118" s="394"/>
    </row>
    <row r="119" spans="1:6" ht="17.100000000000001" hidden="1" customHeight="1">
      <c r="A119" s="392"/>
      <c r="B119" s="394"/>
      <c r="C119" s="394"/>
      <c r="D119" s="394"/>
      <c r="E119" s="394"/>
      <c r="F119" s="394"/>
    </row>
    <row r="120" spans="1:6" ht="17.100000000000001" hidden="1" customHeight="1">
      <c r="A120" s="392"/>
      <c r="B120" s="394"/>
      <c r="C120" s="394"/>
      <c r="D120" s="394"/>
      <c r="E120" s="394"/>
      <c r="F120" s="394"/>
    </row>
    <row r="121" spans="1:6" ht="17.100000000000001" hidden="1" customHeight="1">
      <c r="A121" s="392"/>
      <c r="B121" s="394"/>
      <c r="C121" s="394"/>
      <c r="D121" s="394"/>
      <c r="E121" s="394"/>
      <c r="F121" s="394"/>
    </row>
    <row r="122" spans="1:6" ht="17.100000000000001" hidden="1" customHeight="1">
      <c r="A122" s="392"/>
      <c r="B122" s="394"/>
      <c r="C122" s="394"/>
      <c r="D122" s="394"/>
      <c r="E122" s="394"/>
      <c r="F122" s="394"/>
    </row>
    <row r="123" spans="1:6" ht="17.100000000000001" hidden="1" customHeight="1">
      <c r="A123" s="392"/>
      <c r="B123" s="394"/>
      <c r="C123" s="394"/>
      <c r="D123" s="394"/>
      <c r="E123" s="394"/>
      <c r="F123" s="394"/>
    </row>
    <row r="124" spans="1:6" ht="17.100000000000001" hidden="1" customHeight="1">
      <c r="A124" s="392"/>
      <c r="B124" s="394"/>
      <c r="C124" s="394"/>
      <c r="D124" s="394"/>
      <c r="E124" s="394"/>
      <c r="F124" s="394"/>
    </row>
    <row r="125" spans="1:6" ht="17.100000000000001" hidden="1" customHeight="1">
      <c r="A125" s="392"/>
      <c r="B125" s="394"/>
      <c r="C125" s="394"/>
      <c r="D125" s="394"/>
      <c r="E125" s="394"/>
      <c r="F125" s="394"/>
    </row>
    <row r="126" spans="1:6" ht="17.100000000000001" hidden="1" customHeight="1">
      <c r="A126" s="392"/>
      <c r="B126" s="394"/>
      <c r="C126" s="394"/>
      <c r="D126" s="394"/>
      <c r="E126" s="394"/>
      <c r="F126" s="394"/>
    </row>
    <row r="127" spans="1:6" ht="17.100000000000001" hidden="1" customHeight="1">
      <c r="A127" s="392"/>
      <c r="B127" s="394"/>
      <c r="C127" s="394"/>
      <c r="D127" s="394"/>
      <c r="E127" s="394"/>
      <c r="F127" s="394"/>
    </row>
    <row r="128" spans="1:6" ht="17.100000000000001" hidden="1" customHeight="1">
      <c r="A128" s="392"/>
      <c r="B128" s="394"/>
      <c r="C128" s="394"/>
      <c r="D128" s="394"/>
      <c r="E128" s="394"/>
      <c r="F128" s="394"/>
    </row>
    <row r="129" spans="1:6" ht="17.100000000000001" hidden="1" customHeight="1">
      <c r="A129" s="392"/>
      <c r="B129" s="394"/>
      <c r="C129" s="394"/>
      <c r="D129" s="394"/>
      <c r="E129" s="394"/>
      <c r="F129" s="394"/>
    </row>
    <row r="130" spans="1:6" ht="17.100000000000001" hidden="1" customHeight="1">
      <c r="A130" s="392"/>
      <c r="B130" s="394"/>
      <c r="C130" s="394"/>
      <c r="D130" s="394"/>
      <c r="E130" s="394"/>
      <c r="F130" s="394"/>
    </row>
    <row r="131" spans="1:6" ht="17.100000000000001" hidden="1" customHeight="1">
      <c r="A131" s="392"/>
      <c r="B131" s="394"/>
      <c r="C131" s="394"/>
      <c r="D131" s="394"/>
      <c r="E131" s="394"/>
      <c r="F131" s="394"/>
    </row>
    <row r="132" spans="1:6" ht="17.100000000000001" hidden="1" customHeight="1">
      <c r="A132" s="392"/>
      <c r="B132" s="394"/>
      <c r="C132" s="394"/>
      <c r="D132" s="394"/>
      <c r="E132" s="394"/>
      <c r="F132" s="394"/>
    </row>
    <row r="133" spans="1:6" ht="17.100000000000001" hidden="1" customHeight="1">
      <c r="A133" s="392"/>
      <c r="B133" s="394"/>
      <c r="C133" s="394"/>
      <c r="D133" s="394"/>
      <c r="E133" s="394"/>
      <c r="F133" s="394"/>
    </row>
    <row r="134" spans="1:6" ht="17.100000000000001" hidden="1" customHeight="1">
      <c r="A134" s="392"/>
      <c r="B134" s="394"/>
      <c r="C134" s="394"/>
      <c r="D134" s="394"/>
      <c r="E134" s="394"/>
      <c r="F134" s="394"/>
    </row>
    <row r="135" spans="1:6" ht="17.100000000000001" hidden="1" customHeight="1">
      <c r="A135" s="392"/>
      <c r="B135" s="394"/>
      <c r="C135" s="394"/>
      <c r="D135" s="394"/>
      <c r="E135" s="394"/>
      <c r="F135" s="394"/>
    </row>
    <row r="136" spans="1:6" ht="17.100000000000001" hidden="1" customHeight="1">
      <c r="A136" s="392"/>
      <c r="B136" s="394"/>
      <c r="C136" s="394"/>
      <c r="D136" s="394"/>
      <c r="E136" s="394"/>
      <c r="F136" s="394"/>
    </row>
    <row r="137" spans="1:6" ht="17.100000000000001" hidden="1" customHeight="1">
      <c r="A137" s="392"/>
      <c r="B137" s="394"/>
      <c r="C137" s="394"/>
      <c r="D137" s="394"/>
      <c r="E137" s="394"/>
      <c r="F137" s="394"/>
    </row>
    <row r="138" spans="1:6" ht="17.100000000000001" hidden="1" customHeight="1">
      <c r="A138" s="392"/>
      <c r="B138" s="394"/>
      <c r="C138" s="394"/>
      <c r="D138" s="394"/>
      <c r="E138" s="394"/>
      <c r="F138" s="394"/>
    </row>
    <row r="139" spans="1:6" ht="17.100000000000001" hidden="1" customHeight="1">
      <c r="A139" s="392"/>
      <c r="B139" s="394"/>
      <c r="C139" s="394"/>
      <c r="D139" s="394"/>
      <c r="E139" s="394"/>
      <c r="F139" s="394"/>
    </row>
    <row r="140" spans="1:6" ht="17.100000000000001" hidden="1" customHeight="1">
      <c r="A140" s="392"/>
      <c r="B140" s="394"/>
      <c r="C140" s="394"/>
      <c r="D140" s="394"/>
      <c r="E140" s="394"/>
      <c r="F140" s="394"/>
    </row>
    <row r="141" spans="1:6" ht="17.100000000000001" hidden="1" customHeight="1">
      <c r="A141" s="392"/>
      <c r="B141" s="394"/>
      <c r="C141" s="394"/>
      <c r="D141" s="394"/>
      <c r="E141" s="394"/>
      <c r="F141" s="394"/>
    </row>
    <row r="142" spans="1:6" ht="17.100000000000001" hidden="1" customHeight="1">
      <c r="A142" s="392"/>
      <c r="B142" s="394"/>
      <c r="C142" s="394"/>
      <c r="D142" s="394"/>
      <c r="E142" s="394"/>
      <c r="F142" s="394"/>
    </row>
    <row r="143" spans="1:6" ht="17.100000000000001" hidden="1" customHeight="1">
      <c r="A143" s="392"/>
      <c r="B143" s="394"/>
      <c r="C143" s="394"/>
      <c r="D143" s="394"/>
      <c r="E143" s="394"/>
      <c r="F143" s="394"/>
    </row>
    <row r="144" spans="1:6" ht="17.100000000000001" hidden="1" customHeight="1">
      <c r="A144" s="392"/>
      <c r="B144" s="394"/>
      <c r="C144" s="394"/>
      <c r="D144" s="394"/>
      <c r="E144" s="394"/>
      <c r="F144" s="394"/>
    </row>
    <row r="145" spans="1:6" ht="17.100000000000001" hidden="1" customHeight="1">
      <c r="A145" s="392"/>
      <c r="B145" s="394"/>
      <c r="C145" s="394"/>
      <c r="D145" s="394"/>
      <c r="E145" s="394"/>
      <c r="F145" s="394"/>
    </row>
    <row r="146" spans="1:6" ht="17.100000000000001" hidden="1" customHeight="1">
      <c r="A146" s="392"/>
      <c r="B146" s="394"/>
      <c r="C146" s="394"/>
      <c r="D146" s="394"/>
      <c r="E146" s="394"/>
      <c r="F146" s="394"/>
    </row>
    <row r="147" spans="1:6" ht="17.100000000000001" hidden="1" customHeight="1">
      <c r="A147" s="392"/>
      <c r="B147" s="394"/>
      <c r="C147" s="394"/>
      <c r="D147" s="394"/>
      <c r="E147" s="394"/>
      <c r="F147" s="394"/>
    </row>
    <row r="148" spans="1:6" ht="17.100000000000001" hidden="1" customHeight="1">
      <c r="A148" s="392"/>
      <c r="B148" s="394"/>
      <c r="C148" s="394"/>
      <c r="D148" s="394"/>
      <c r="E148" s="394"/>
      <c r="F148" s="394"/>
    </row>
    <row r="149" spans="1:6" ht="17.100000000000001" hidden="1" customHeight="1">
      <c r="A149" s="392"/>
      <c r="B149" s="394"/>
      <c r="C149" s="394"/>
      <c r="D149" s="394"/>
      <c r="E149" s="394"/>
      <c r="F149" s="394"/>
    </row>
    <row r="150" spans="1:6" ht="17.100000000000001" hidden="1" customHeight="1">
      <c r="A150" s="392"/>
      <c r="B150" s="394"/>
      <c r="C150" s="394"/>
      <c r="D150" s="394"/>
      <c r="E150" s="394"/>
      <c r="F150" s="394"/>
    </row>
    <row r="151" spans="1:6" ht="17.100000000000001" hidden="1" customHeight="1">
      <c r="A151" s="392"/>
      <c r="B151" s="394"/>
      <c r="C151" s="394"/>
      <c r="D151" s="394"/>
      <c r="E151" s="394"/>
      <c r="F151" s="394"/>
    </row>
    <row r="152" spans="1:6" ht="17.100000000000001" hidden="1" customHeight="1">
      <c r="A152" s="392"/>
      <c r="B152" s="394"/>
      <c r="C152" s="394"/>
      <c r="D152" s="394"/>
      <c r="E152" s="394"/>
      <c r="F152" s="394"/>
    </row>
    <row r="153" spans="1:6" ht="17.100000000000001" hidden="1" customHeight="1">
      <c r="A153" s="392"/>
      <c r="B153" s="394"/>
      <c r="C153" s="394"/>
      <c r="D153" s="394"/>
      <c r="E153" s="394"/>
      <c r="F153" s="394"/>
    </row>
    <row r="154" spans="1:6" ht="17.100000000000001" hidden="1" customHeight="1">
      <c r="A154" s="392"/>
      <c r="B154" s="394"/>
      <c r="C154" s="394"/>
      <c r="D154" s="394"/>
      <c r="E154" s="394"/>
      <c r="F154" s="394"/>
    </row>
    <row r="155" spans="1:6" ht="17.100000000000001" hidden="1" customHeight="1">
      <c r="A155" s="392"/>
      <c r="B155" s="394"/>
      <c r="C155" s="394"/>
      <c r="D155" s="394"/>
      <c r="E155" s="394"/>
      <c r="F155" s="394"/>
    </row>
    <row r="156" spans="1:6" ht="17.100000000000001" hidden="1" customHeight="1">
      <c r="A156" s="392"/>
      <c r="B156" s="394"/>
      <c r="C156" s="394"/>
      <c r="D156" s="394"/>
      <c r="E156" s="394"/>
      <c r="F156" s="394"/>
    </row>
    <row r="157" spans="1:6" ht="17.100000000000001" hidden="1" customHeight="1">
      <c r="A157" s="392"/>
      <c r="B157" s="394"/>
      <c r="C157" s="394"/>
      <c r="D157" s="394"/>
      <c r="E157" s="394"/>
      <c r="F157" s="394"/>
    </row>
    <row r="158" spans="1:6" ht="17.100000000000001" hidden="1" customHeight="1">
      <c r="A158" s="392"/>
      <c r="B158" s="394"/>
      <c r="C158" s="394"/>
      <c r="D158" s="394"/>
      <c r="E158" s="394"/>
      <c r="F158" s="394"/>
    </row>
    <row r="159" spans="1:6" ht="17.100000000000001" hidden="1" customHeight="1">
      <c r="A159" s="392"/>
      <c r="B159" s="394"/>
      <c r="C159" s="394"/>
      <c r="D159" s="394"/>
      <c r="E159" s="394"/>
      <c r="F159" s="394"/>
    </row>
    <row r="160" spans="1:6" ht="17.100000000000001" hidden="1" customHeight="1">
      <c r="A160" s="392"/>
      <c r="B160" s="394"/>
      <c r="C160" s="394"/>
      <c r="D160" s="394"/>
      <c r="E160" s="394"/>
      <c r="F160" s="394"/>
    </row>
    <row r="161" spans="1:6" ht="17.100000000000001" hidden="1" customHeight="1">
      <c r="A161" s="392"/>
      <c r="B161" s="394"/>
      <c r="C161" s="394"/>
      <c r="D161" s="394"/>
      <c r="E161" s="394"/>
      <c r="F161" s="394"/>
    </row>
    <row r="162" spans="1:6" ht="17.100000000000001" hidden="1" customHeight="1">
      <c r="A162" s="392"/>
      <c r="B162" s="394"/>
      <c r="C162" s="394"/>
      <c r="D162" s="394"/>
      <c r="E162" s="394"/>
      <c r="F162" s="394"/>
    </row>
    <row r="163" spans="1:6" ht="17.100000000000001" hidden="1" customHeight="1">
      <c r="A163" s="392"/>
      <c r="B163" s="394"/>
      <c r="C163" s="394"/>
      <c r="D163" s="394"/>
      <c r="E163" s="394"/>
      <c r="F163" s="394"/>
    </row>
    <row r="164" spans="1:6" ht="17.100000000000001" hidden="1" customHeight="1">
      <c r="A164" s="392"/>
      <c r="B164" s="394"/>
      <c r="C164" s="394"/>
      <c r="D164" s="394"/>
      <c r="E164" s="394"/>
      <c r="F164" s="394"/>
    </row>
    <row r="165" spans="1:6" ht="17.100000000000001" hidden="1" customHeight="1">
      <c r="A165" s="392"/>
      <c r="B165" s="394"/>
      <c r="C165" s="394"/>
      <c r="D165" s="394"/>
      <c r="E165" s="394"/>
      <c r="F165" s="394"/>
    </row>
    <row r="166" spans="1:6" ht="17.100000000000001" hidden="1" customHeight="1">
      <c r="A166" s="392"/>
      <c r="B166" s="394"/>
      <c r="C166" s="394"/>
      <c r="D166" s="394"/>
      <c r="E166" s="394"/>
      <c r="F166" s="394"/>
    </row>
    <row r="167" spans="1:6" ht="17.100000000000001" hidden="1" customHeight="1">
      <c r="A167" s="392"/>
      <c r="B167" s="394"/>
      <c r="C167" s="394"/>
      <c r="D167" s="394"/>
      <c r="E167" s="394"/>
      <c r="F167" s="394"/>
    </row>
    <row r="168" spans="1:6" ht="17.100000000000001" hidden="1" customHeight="1">
      <c r="A168" s="392"/>
      <c r="B168" s="394"/>
      <c r="C168" s="394"/>
      <c r="D168" s="394"/>
      <c r="E168" s="394"/>
      <c r="F168" s="394"/>
    </row>
    <row r="169" spans="1:6" ht="17.100000000000001" hidden="1" customHeight="1">
      <c r="A169" s="392"/>
      <c r="B169" s="394"/>
      <c r="C169" s="394"/>
      <c r="D169" s="394"/>
      <c r="E169" s="394"/>
      <c r="F169" s="394"/>
    </row>
    <row r="170" spans="1:6" ht="17.100000000000001" hidden="1" customHeight="1">
      <c r="A170" s="392"/>
      <c r="B170" s="394"/>
      <c r="C170" s="394"/>
      <c r="D170" s="394"/>
      <c r="E170" s="394"/>
      <c r="F170" s="394"/>
    </row>
    <row r="171" spans="1:6" ht="17.100000000000001" hidden="1" customHeight="1">
      <c r="A171" s="392"/>
      <c r="B171" s="394"/>
      <c r="C171" s="394"/>
      <c r="D171" s="394"/>
      <c r="E171" s="394"/>
      <c r="F171" s="394"/>
    </row>
    <row r="172" spans="1:6" ht="17.100000000000001" hidden="1" customHeight="1">
      <c r="A172" s="392"/>
      <c r="B172" s="394"/>
      <c r="C172" s="394"/>
      <c r="D172" s="394"/>
      <c r="E172" s="394"/>
      <c r="F172" s="394"/>
    </row>
    <row r="173" spans="1:6" ht="17.100000000000001" hidden="1" customHeight="1">
      <c r="A173" s="392"/>
      <c r="B173" s="394"/>
      <c r="C173" s="394"/>
      <c r="D173" s="394"/>
      <c r="E173" s="394"/>
      <c r="F173" s="394"/>
    </row>
    <row r="174" spans="1:6" ht="17.100000000000001" hidden="1" customHeight="1">
      <c r="A174" s="392"/>
      <c r="B174" s="394"/>
      <c r="C174" s="394"/>
      <c r="D174" s="394"/>
      <c r="E174" s="394"/>
      <c r="F174" s="394"/>
    </row>
    <row r="175" spans="1:6" ht="17.100000000000001" hidden="1" customHeight="1">
      <c r="A175" s="392"/>
      <c r="B175" s="394"/>
      <c r="C175" s="394"/>
      <c r="D175" s="394"/>
      <c r="E175" s="394"/>
      <c r="F175" s="394"/>
    </row>
    <row r="176" spans="1:6" ht="17.100000000000001" hidden="1" customHeight="1">
      <c r="A176" s="392"/>
      <c r="B176" s="394"/>
      <c r="C176" s="394"/>
      <c r="D176" s="394"/>
      <c r="E176" s="394"/>
      <c r="F176" s="394"/>
    </row>
    <row r="177" spans="1:6" ht="17.100000000000001" hidden="1" customHeight="1">
      <c r="A177" s="392"/>
      <c r="B177" s="394"/>
      <c r="C177" s="394"/>
      <c r="D177" s="394"/>
      <c r="E177" s="394"/>
      <c r="F177" s="394"/>
    </row>
    <row r="178" spans="1:6" ht="17.100000000000001" hidden="1" customHeight="1">
      <c r="A178" s="392"/>
      <c r="B178" s="394"/>
      <c r="C178" s="394"/>
      <c r="D178" s="394"/>
      <c r="E178" s="394"/>
      <c r="F178" s="394"/>
    </row>
    <row r="179" spans="1:6" ht="17.100000000000001" hidden="1" customHeight="1">
      <c r="A179" s="392"/>
      <c r="B179" s="394"/>
      <c r="C179" s="394"/>
      <c r="D179" s="394"/>
      <c r="E179" s="394"/>
      <c r="F179" s="394"/>
    </row>
    <row r="180" spans="1:6" ht="17.100000000000001" hidden="1" customHeight="1">
      <c r="A180" s="392"/>
      <c r="B180" s="394"/>
      <c r="C180" s="394"/>
      <c r="D180" s="394"/>
      <c r="E180" s="394"/>
      <c r="F180" s="394"/>
    </row>
    <row r="181" spans="1:6" ht="17.100000000000001" hidden="1" customHeight="1">
      <c r="A181" s="392"/>
      <c r="B181" s="394"/>
      <c r="C181" s="394"/>
      <c r="D181" s="394"/>
      <c r="E181" s="394"/>
      <c r="F181" s="394"/>
    </row>
    <row r="182" spans="1:6" ht="17.100000000000001" hidden="1" customHeight="1">
      <c r="A182" s="392"/>
      <c r="B182" s="394"/>
      <c r="C182" s="394"/>
      <c r="D182" s="394"/>
      <c r="E182" s="394"/>
      <c r="F182" s="394"/>
    </row>
    <row r="183" spans="1:6" ht="17.100000000000001" hidden="1" customHeight="1">
      <c r="A183" s="392"/>
      <c r="B183" s="394"/>
      <c r="C183" s="394"/>
      <c r="D183" s="394"/>
      <c r="E183" s="394"/>
      <c r="F183" s="394"/>
    </row>
    <row r="184" spans="1:6" ht="17.100000000000001" hidden="1" customHeight="1">
      <c r="A184" s="392"/>
      <c r="B184" s="394"/>
      <c r="C184" s="394"/>
      <c r="D184" s="394"/>
      <c r="E184" s="394"/>
      <c r="F184" s="394"/>
    </row>
    <row r="185" spans="1:6" ht="17.100000000000001" hidden="1" customHeight="1">
      <c r="A185" s="392"/>
      <c r="B185" s="394"/>
      <c r="C185" s="394"/>
      <c r="D185" s="394"/>
      <c r="E185" s="394"/>
      <c r="F185" s="394"/>
    </row>
    <row r="186" spans="1:6" ht="17.100000000000001" hidden="1" customHeight="1">
      <c r="A186" s="392"/>
      <c r="B186" s="394"/>
      <c r="C186" s="394"/>
      <c r="D186" s="394"/>
      <c r="E186" s="394"/>
      <c r="F186" s="394"/>
    </row>
    <row r="187" spans="1:6" ht="17.100000000000001" hidden="1" customHeight="1">
      <c r="A187" s="392"/>
      <c r="B187" s="394"/>
      <c r="C187" s="394"/>
      <c r="D187" s="394"/>
      <c r="E187" s="394"/>
      <c r="F187" s="394"/>
    </row>
    <row r="188" spans="1:6" ht="17.100000000000001" hidden="1" customHeight="1">
      <c r="A188" s="392"/>
      <c r="B188" s="394"/>
      <c r="C188" s="394"/>
      <c r="D188" s="394"/>
      <c r="E188" s="394"/>
      <c r="F188" s="394"/>
    </row>
    <row r="189" spans="1:6" ht="17.100000000000001" hidden="1" customHeight="1">
      <c r="A189" s="392"/>
      <c r="B189" s="394"/>
      <c r="C189" s="394"/>
      <c r="D189" s="394"/>
      <c r="E189" s="394"/>
      <c r="F189" s="394"/>
    </row>
    <row r="190" spans="1:6" ht="17.100000000000001" hidden="1" customHeight="1">
      <c r="A190" s="392"/>
      <c r="B190" s="394"/>
      <c r="C190" s="394"/>
      <c r="D190" s="394"/>
      <c r="E190" s="394"/>
      <c r="F190" s="394"/>
    </row>
    <row r="191" spans="1:6" ht="17.100000000000001" hidden="1" customHeight="1">
      <c r="A191" s="392"/>
      <c r="B191" s="394"/>
      <c r="C191" s="394"/>
      <c r="D191" s="394"/>
      <c r="E191" s="394"/>
      <c r="F191" s="394"/>
    </row>
    <row r="192" spans="1:6" ht="17.100000000000001" hidden="1" customHeight="1">
      <c r="A192" s="392"/>
      <c r="B192" s="394"/>
      <c r="C192" s="394"/>
      <c r="D192" s="394"/>
      <c r="E192" s="394"/>
      <c r="F192" s="394"/>
    </row>
    <row r="193" spans="1:6" ht="17.100000000000001" hidden="1" customHeight="1">
      <c r="A193" s="392"/>
      <c r="B193" s="394"/>
      <c r="C193" s="394"/>
      <c r="D193" s="394"/>
      <c r="E193" s="394"/>
      <c r="F193" s="394"/>
    </row>
    <row r="194" spans="1:6" ht="17.100000000000001" hidden="1" customHeight="1">
      <c r="A194" s="392"/>
      <c r="B194" s="394"/>
      <c r="C194" s="394"/>
      <c r="D194" s="394"/>
      <c r="E194" s="394"/>
      <c r="F194" s="394"/>
    </row>
    <row r="195" spans="1:6" ht="17.100000000000001" hidden="1" customHeight="1">
      <c r="A195" s="392"/>
      <c r="B195" s="394"/>
      <c r="C195" s="394"/>
      <c r="D195" s="394"/>
      <c r="E195" s="394"/>
      <c r="F195" s="394"/>
    </row>
    <row r="196" spans="1:6" ht="17.100000000000001" hidden="1" customHeight="1">
      <c r="A196" s="392"/>
      <c r="B196" s="394"/>
      <c r="C196" s="394"/>
      <c r="D196" s="394"/>
      <c r="E196" s="394"/>
      <c r="F196" s="394"/>
    </row>
    <row r="197" spans="1:6" ht="17.100000000000001" hidden="1" customHeight="1">
      <c r="A197" s="392"/>
      <c r="B197" s="394"/>
      <c r="C197" s="394"/>
      <c r="D197" s="394"/>
      <c r="E197" s="394"/>
      <c r="F197" s="394"/>
    </row>
    <row r="198" spans="1:6" ht="17.100000000000001" hidden="1" customHeight="1">
      <c r="A198" s="392"/>
      <c r="B198" s="394"/>
      <c r="C198" s="394"/>
      <c r="D198" s="394"/>
      <c r="E198" s="394"/>
      <c r="F198" s="394"/>
    </row>
    <row r="199" spans="1:6" ht="17.100000000000001" hidden="1" customHeight="1">
      <c r="A199" s="392"/>
      <c r="B199" s="394"/>
      <c r="C199" s="394"/>
      <c r="D199" s="394"/>
      <c r="E199" s="394"/>
      <c r="F199" s="394"/>
    </row>
    <row r="200" spans="1:6" ht="17.100000000000001" hidden="1" customHeight="1">
      <c r="A200" s="392"/>
      <c r="B200" s="394"/>
      <c r="C200" s="394"/>
      <c r="D200" s="394"/>
      <c r="E200" s="394"/>
      <c r="F200" s="394"/>
    </row>
    <row r="201" spans="1:6" ht="17.100000000000001" hidden="1" customHeight="1">
      <c r="A201" s="392"/>
      <c r="B201" s="394"/>
      <c r="C201" s="394"/>
      <c r="D201" s="394"/>
      <c r="E201" s="394"/>
      <c r="F201" s="394"/>
    </row>
    <row r="202" spans="1:6" ht="17.100000000000001" hidden="1" customHeight="1">
      <c r="A202" s="392"/>
      <c r="B202" s="394"/>
      <c r="C202" s="394"/>
      <c r="D202" s="394"/>
      <c r="E202" s="394"/>
      <c r="F202" s="394"/>
    </row>
    <row r="203" spans="1:6" ht="17.100000000000001" hidden="1" customHeight="1">
      <c r="A203" s="392"/>
      <c r="B203" s="394"/>
      <c r="C203" s="394"/>
      <c r="D203" s="394"/>
      <c r="E203" s="394"/>
      <c r="F203" s="394"/>
    </row>
    <row r="204" spans="1:6" ht="17.100000000000001" hidden="1" customHeight="1">
      <c r="A204" s="392"/>
      <c r="B204" s="394"/>
      <c r="C204" s="394"/>
      <c r="D204" s="394"/>
      <c r="E204" s="394"/>
      <c r="F204" s="394"/>
    </row>
    <row r="205" spans="1:6" ht="17.100000000000001" hidden="1" customHeight="1">
      <c r="A205" s="392"/>
      <c r="B205" s="394"/>
      <c r="C205" s="394"/>
      <c r="D205" s="394"/>
      <c r="E205" s="394"/>
      <c r="F205" s="394"/>
    </row>
    <row r="206" spans="1:6" ht="17.100000000000001" hidden="1" customHeight="1">
      <c r="A206" s="392"/>
      <c r="B206" s="394"/>
      <c r="C206" s="394"/>
      <c r="D206" s="394"/>
      <c r="E206" s="394"/>
      <c r="F206" s="394"/>
    </row>
    <row r="207" spans="1:6" ht="17.100000000000001" hidden="1" customHeight="1">
      <c r="A207" s="392"/>
      <c r="B207" s="394"/>
      <c r="C207" s="394"/>
      <c r="D207" s="394"/>
      <c r="E207" s="394"/>
      <c r="F207" s="620"/>
    </row>
    <row r="208" spans="1:6" ht="17.100000000000001" hidden="1" customHeight="1">
      <c r="A208" s="392"/>
      <c r="B208" s="394"/>
      <c r="C208" s="394"/>
      <c r="D208" s="394"/>
      <c r="E208" s="394"/>
      <c r="F208" s="620"/>
    </row>
    <row r="209" spans="1:6" ht="17.100000000000001" hidden="1" customHeight="1">
      <c r="A209" s="392"/>
      <c r="B209" s="394"/>
      <c r="C209" s="394"/>
      <c r="D209" s="394"/>
      <c r="E209" s="394"/>
      <c r="F209" s="620"/>
    </row>
    <row r="210" spans="1:6" ht="17.100000000000001" hidden="1" customHeight="1">
      <c r="A210" s="398"/>
      <c r="B210" s="394"/>
      <c r="C210" s="394"/>
      <c r="D210" s="394"/>
      <c r="E210" s="394"/>
      <c r="F210" s="620"/>
    </row>
    <row r="211" spans="1:6" ht="17.100000000000001" hidden="1" customHeight="1">
      <c r="A211" s="398"/>
      <c r="B211" s="394"/>
      <c r="C211" s="394"/>
      <c r="D211" s="394"/>
      <c r="E211" s="394"/>
      <c r="F211" s="620"/>
    </row>
    <row r="212" spans="1:6" ht="17.100000000000001" hidden="1" customHeight="1">
      <c r="A212" s="398"/>
      <c r="B212" s="394"/>
      <c r="C212" s="394"/>
      <c r="D212" s="394"/>
      <c r="E212" s="394"/>
      <c r="F212" s="620"/>
    </row>
    <row r="213" spans="1:6" ht="17.100000000000001" hidden="1" customHeight="1">
      <c r="A213" s="398"/>
      <c r="B213" s="394"/>
      <c r="C213" s="394"/>
      <c r="D213" s="394"/>
      <c r="E213" s="394"/>
      <c r="F213" s="620"/>
    </row>
    <row r="214" spans="1:6" ht="17.100000000000001" hidden="1" customHeight="1">
      <c r="A214" s="398"/>
      <c r="B214" s="394"/>
      <c r="C214" s="394"/>
      <c r="D214" s="394"/>
      <c r="E214" s="394"/>
      <c r="F214" s="620"/>
    </row>
    <row r="215" spans="1:6" ht="17.100000000000001" hidden="1" customHeight="1">
      <c r="A215" s="398"/>
      <c r="B215" s="394"/>
      <c r="C215" s="394"/>
      <c r="D215" s="394"/>
      <c r="E215" s="394"/>
      <c r="F215" s="620"/>
    </row>
    <row r="216" spans="1:6" ht="17.100000000000001" hidden="1" customHeight="1">
      <c r="A216" s="398"/>
      <c r="B216" s="394"/>
      <c r="C216" s="394"/>
      <c r="D216" s="394"/>
      <c r="E216" s="394"/>
      <c r="F216" s="620"/>
    </row>
    <row r="217" spans="1:6" ht="17.100000000000001" hidden="1" customHeight="1">
      <c r="A217" s="398"/>
      <c r="B217" s="394"/>
      <c r="C217" s="394"/>
      <c r="D217" s="394"/>
      <c r="E217" s="394"/>
      <c r="F217" s="620"/>
    </row>
    <row r="218" spans="1:6" ht="17.100000000000001" hidden="1" customHeight="1">
      <c r="A218" s="398"/>
      <c r="B218" s="394"/>
      <c r="C218" s="394"/>
      <c r="D218" s="394"/>
      <c r="E218" s="394"/>
      <c r="F218" s="620"/>
    </row>
    <row r="219" spans="1:6" ht="17.100000000000001" hidden="1" customHeight="1">
      <c r="A219" s="398"/>
      <c r="B219" s="394"/>
      <c r="C219" s="394"/>
      <c r="D219" s="394"/>
      <c r="E219" s="394"/>
      <c r="F219" s="620"/>
    </row>
    <row r="220" spans="1:6" ht="17.100000000000001" hidden="1" customHeight="1">
      <c r="A220" s="398"/>
      <c r="B220" s="394"/>
      <c r="C220" s="394"/>
      <c r="D220" s="394"/>
      <c r="E220" s="394"/>
      <c r="F220" s="620"/>
    </row>
    <row r="221" spans="1:6" ht="17.100000000000001" hidden="1" customHeight="1">
      <c r="A221" s="398"/>
      <c r="B221" s="394"/>
      <c r="C221" s="394"/>
      <c r="D221" s="394"/>
      <c r="E221" s="394"/>
      <c r="F221" s="620"/>
    </row>
    <row r="222" spans="1:6" ht="17.100000000000001" hidden="1" customHeight="1">
      <c r="A222" s="398"/>
      <c r="B222" s="394"/>
      <c r="C222" s="394"/>
      <c r="D222" s="394"/>
      <c r="E222" s="394"/>
      <c r="F222" s="620"/>
    </row>
    <row r="223" spans="1:6" ht="17.100000000000001" hidden="1" customHeight="1">
      <c r="A223" s="398"/>
      <c r="B223" s="394"/>
      <c r="C223" s="394"/>
      <c r="D223" s="394"/>
      <c r="E223" s="394"/>
      <c r="F223" s="620"/>
    </row>
    <row r="224" spans="1:6" ht="17.100000000000001" hidden="1" customHeight="1">
      <c r="A224" s="398"/>
      <c r="B224" s="394"/>
      <c r="C224" s="394"/>
      <c r="D224" s="394"/>
      <c r="E224" s="394"/>
      <c r="F224" s="620"/>
    </row>
    <row r="225" spans="1:6" ht="17.100000000000001" hidden="1" customHeight="1">
      <c r="A225" s="398"/>
      <c r="B225" s="394"/>
      <c r="C225" s="394"/>
      <c r="D225" s="394"/>
      <c r="E225" s="394"/>
      <c r="F225" s="620"/>
    </row>
    <row r="226" spans="1:6" ht="17.100000000000001" hidden="1" customHeight="1">
      <c r="A226" s="398"/>
      <c r="B226" s="394"/>
      <c r="C226" s="394"/>
      <c r="D226" s="394"/>
      <c r="E226" s="394"/>
      <c r="F226" s="620"/>
    </row>
    <row r="227" spans="1:6" ht="17.100000000000001" hidden="1" customHeight="1">
      <c r="A227" s="398"/>
      <c r="B227" s="394"/>
      <c r="C227" s="394"/>
      <c r="D227" s="394"/>
      <c r="E227" s="394"/>
      <c r="F227" s="620"/>
    </row>
    <row r="228" spans="1:6" ht="17.100000000000001" hidden="1" customHeight="1">
      <c r="A228" s="398"/>
      <c r="B228" s="394"/>
      <c r="C228" s="394"/>
      <c r="D228" s="394"/>
      <c r="E228" s="394"/>
      <c r="F228" s="620"/>
    </row>
    <row r="229" spans="1:6" ht="17.100000000000001" hidden="1" customHeight="1">
      <c r="A229" s="398"/>
      <c r="B229" s="394"/>
      <c r="C229" s="394"/>
      <c r="D229" s="394"/>
      <c r="E229" s="394"/>
      <c r="F229" s="620"/>
    </row>
    <row r="230" spans="1:6" ht="17.100000000000001" hidden="1" customHeight="1">
      <c r="A230" s="398"/>
      <c r="B230" s="394"/>
      <c r="C230" s="394"/>
      <c r="D230" s="394"/>
      <c r="E230" s="394"/>
      <c r="F230" s="620"/>
    </row>
    <row r="231" spans="1:6" ht="17.100000000000001" hidden="1" customHeight="1">
      <c r="A231" s="398"/>
      <c r="B231" s="394"/>
      <c r="C231" s="394"/>
      <c r="D231" s="394"/>
      <c r="E231" s="394"/>
      <c r="F231" s="620"/>
    </row>
    <row r="232" spans="1:6" ht="17.100000000000001" hidden="1" customHeight="1">
      <c r="A232" s="398"/>
      <c r="B232" s="394"/>
      <c r="C232" s="394"/>
      <c r="D232" s="394"/>
      <c r="E232" s="394"/>
      <c r="F232" s="620"/>
    </row>
    <row r="233" spans="1:6" ht="17.100000000000001" hidden="1" customHeight="1">
      <c r="A233" s="398"/>
      <c r="B233" s="394"/>
      <c r="C233" s="394"/>
      <c r="D233" s="394"/>
      <c r="E233" s="394"/>
      <c r="F233" s="620"/>
    </row>
    <row r="234" spans="1:6" ht="17.100000000000001" hidden="1" customHeight="1">
      <c r="A234" s="398"/>
      <c r="B234" s="394"/>
      <c r="C234" s="394"/>
      <c r="D234" s="394"/>
      <c r="E234" s="394"/>
      <c r="F234" s="620"/>
    </row>
    <row r="235" spans="1:6" ht="17.100000000000001" hidden="1" customHeight="1">
      <c r="A235" s="398"/>
      <c r="B235" s="394"/>
      <c r="C235" s="394"/>
      <c r="D235" s="394"/>
      <c r="E235" s="394"/>
      <c r="F235" s="620"/>
    </row>
    <row r="236" spans="1:6" ht="17.100000000000001" hidden="1" customHeight="1">
      <c r="A236" s="398"/>
      <c r="B236" s="394"/>
      <c r="C236" s="394"/>
      <c r="D236" s="394"/>
      <c r="E236" s="394"/>
      <c r="F236" s="620"/>
    </row>
    <row r="237" spans="1:6" ht="17.100000000000001" hidden="1" customHeight="1">
      <c r="A237" s="398"/>
      <c r="B237" s="394"/>
      <c r="C237" s="394"/>
      <c r="D237" s="394"/>
      <c r="E237" s="394"/>
      <c r="F237" s="620"/>
    </row>
    <row r="238" spans="1:6" ht="17.100000000000001" hidden="1" customHeight="1">
      <c r="A238" s="398"/>
      <c r="B238" s="394"/>
      <c r="C238" s="394"/>
      <c r="D238" s="394"/>
      <c r="E238" s="394"/>
      <c r="F238" s="620"/>
    </row>
    <row r="239" spans="1:6" ht="17.100000000000001" hidden="1" customHeight="1">
      <c r="A239" s="398"/>
      <c r="B239" s="394"/>
      <c r="C239" s="394"/>
      <c r="D239" s="394"/>
      <c r="E239" s="394"/>
      <c r="F239" s="620"/>
    </row>
    <row r="240" spans="1:6" ht="17.100000000000001" hidden="1" customHeight="1">
      <c r="A240" s="398"/>
      <c r="B240" s="394"/>
      <c r="C240" s="394"/>
      <c r="D240" s="394"/>
      <c r="E240" s="394"/>
      <c r="F240" s="620"/>
    </row>
    <row r="241" spans="1:6" ht="17.100000000000001" hidden="1" customHeight="1">
      <c r="A241" s="398"/>
      <c r="B241" s="394"/>
      <c r="C241" s="394"/>
      <c r="D241" s="394"/>
      <c r="E241" s="394"/>
      <c r="F241" s="620"/>
    </row>
    <row r="242" spans="1:6" ht="17.100000000000001" hidden="1" customHeight="1">
      <c r="A242" s="398"/>
      <c r="B242" s="394"/>
      <c r="C242" s="394"/>
      <c r="D242" s="394"/>
      <c r="E242" s="394"/>
      <c r="F242" s="620"/>
    </row>
    <row r="243" spans="1:6" ht="17.100000000000001" hidden="1" customHeight="1">
      <c r="A243" s="398"/>
      <c r="B243" s="394"/>
      <c r="C243" s="394"/>
      <c r="D243" s="394"/>
      <c r="E243" s="394"/>
      <c r="F243" s="620"/>
    </row>
    <row r="244" spans="1:6" ht="17.100000000000001" hidden="1" customHeight="1">
      <c r="A244" s="398"/>
      <c r="B244" s="394"/>
      <c r="C244" s="394"/>
      <c r="D244" s="394"/>
      <c r="E244" s="394"/>
      <c r="F244" s="620"/>
    </row>
    <row r="245" spans="1:6" ht="17.100000000000001" hidden="1" customHeight="1">
      <c r="A245" s="398"/>
      <c r="B245" s="394"/>
      <c r="C245" s="394"/>
      <c r="D245" s="394"/>
      <c r="E245" s="394"/>
      <c r="F245" s="620"/>
    </row>
    <row r="246" spans="1:6" ht="17.100000000000001" hidden="1" customHeight="1">
      <c r="A246" s="398"/>
      <c r="B246" s="394"/>
      <c r="C246" s="394"/>
      <c r="D246" s="394"/>
      <c r="E246" s="394"/>
      <c r="F246" s="620"/>
    </row>
    <row r="247" spans="1:6" ht="17.100000000000001" hidden="1" customHeight="1">
      <c r="A247" s="398"/>
      <c r="B247" s="394"/>
      <c r="C247" s="394"/>
      <c r="D247" s="394"/>
      <c r="E247" s="394"/>
      <c r="F247" s="620"/>
    </row>
    <row r="248" spans="1:6" ht="17.100000000000001" hidden="1" customHeight="1">
      <c r="A248" s="398"/>
      <c r="B248" s="394"/>
      <c r="C248" s="394"/>
      <c r="D248" s="394"/>
      <c r="E248" s="394"/>
      <c r="F248" s="620"/>
    </row>
    <row r="249" spans="1:6" ht="17.100000000000001" hidden="1" customHeight="1">
      <c r="A249" s="398"/>
      <c r="B249" s="394"/>
      <c r="C249" s="394"/>
      <c r="D249" s="394"/>
      <c r="E249" s="394"/>
      <c r="F249" s="620"/>
    </row>
    <row r="250" spans="1:6" ht="17.100000000000001" hidden="1" customHeight="1">
      <c r="A250" s="398"/>
      <c r="B250" s="394"/>
      <c r="C250" s="394"/>
      <c r="D250" s="394"/>
      <c r="E250" s="394"/>
      <c r="F250" s="620"/>
    </row>
    <row r="251" spans="1:6" ht="17.100000000000001" hidden="1" customHeight="1">
      <c r="A251" s="398"/>
      <c r="B251" s="394"/>
      <c r="C251" s="394"/>
      <c r="D251" s="394"/>
      <c r="E251" s="394"/>
      <c r="F251" s="620"/>
    </row>
    <row r="252" spans="1:6" ht="17.100000000000001" hidden="1" customHeight="1">
      <c r="A252" s="398"/>
      <c r="B252" s="394"/>
      <c r="C252" s="394"/>
      <c r="D252" s="394"/>
      <c r="E252" s="394"/>
      <c r="F252" s="620"/>
    </row>
    <row r="253" spans="1:6" ht="17.100000000000001" hidden="1" customHeight="1">
      <c r="A253" s="398"/>
      <c r="B253" s="394"/>
      <c r="C253" s="394"/>
      <c r="D253" s="394"/>
      <c r="E253" s="394"/>
      <c r="F253" s="620"/>
    </row>
    <row r="254" spans="1:6" ht="17.100000000000001" hidden="1" customHeight="1">
      <c r="A254" s="398"/>
      <c r="B254" s="394"/>
      <c r="C254" s="394"/>
      <c r="D254" s="394"/>
      <c r="E254" s="394"/>
      <c r="F254" s="620"/>
    </row>
    <row r="255" spans="1:6" ht="17.100000000000001" hidden="1" customHeight="1">
      <c r="A255" s="398"/>
      <c r="B255" s="394"/>
      <c r="C255" s="394"/>
      <c r="D255" s="394"/>
      <c r="E255" s="394"/>
      <c r="F255" s="620"/>
    </row>
    <row r="256" spans="1:6" ht="17.100000000000001" hidden="1" customHeight="1">
      <c r="A256" s="398"/>
      <c r="B256" s="394"/>
      <c r="C256" s="394"/>
      <c r="D256" s="394"/>
      <c r="E256" s="394"/>
      <c r="F256" s="620"/>
    </row>
    <row r="257" spans="1:6" ht="17.100000000000001" hidden="1" customHeight="1">
      <c r="A257" s="398"/>
      <c r="B257" s="394"/>
      <c r="C257" s="394"/>
      <c r="D257" s="394"/>
      <c r="E257" s="394"/>
      <c r="F257" s="620"/>
    </row>
    <row r="258" spans="1:6" ht="17.100000000000001" hidden="1" customHeight="1">
      <c r="A258" s="398"/>
      <c r="B258" s="394"/>
      <c r="C258" s="394"/>
      <c r="D258" s="394"/>
      <c r="E258" s="394"/>
      <c r="F258" s="620"/>
    </row>
    <row r="259" spans="1:6" ht="17.100000000000001" hidden="1" customHeight="1">
      <c r="A259" s="398"/>
      <c r="B259" s="394"/>
      <c r="C259" s="394"/>
      <c r="D259" s="394"/>
      <c r="E259" s="394"/>
      <c r="F259" s="620"/>
    </row>
    <row r="260" spans="1:6" ht="17.100000000000001" hidden="1" customHeight="1">
      <c r="A260" s="398"/>
      <c r="B260" s="394"/>
      <c r="C260" s="394"/>
      <c r="D260" s="394"/>
      <c r="E260" s="394"/>
      <c r="F260" s="620"/>
    </row>
    <row r="261" spans="1:6" ht="17.100000000000001" hidden="1" customHeight="1">
      <c r="A261" s="398"/>
      <c r="B261" s="394"/>
      <c r="C261" s="394"/>
      <c r="D261" s="394"/>
      <c r="E261" s="394"/>
      <c r="F261" s="620"/>
    </row>
    <row r="262" spans="1:6" ht="17.100000000000001" hidden="1" customHeight="1">
      <c r="A262" s="398"/>
      <c r="B262" s="394"/>
      <c r="C262" s="394"/>
      <c r="D262" s="394"/>
      <c r="E262" s="394"/>
      <c r="F262" s="620"/>
    </row>
    <row r="263" spans="1:6" ht="17.100000000000001" hidden="1" customHeight="1">
      <c r="A263" s="398"/>
      <c r="B263" s="394"/>
      <c r="C263" s="394"/>
      <c r="D263" s="394"/>
      <c r="E263" s="394"/>
      <c r="F263" s="620"/>
    </row>
    <row r="264" spans="1:6" ht="17.100000000000001" hidden="1" customHeight="1">
      <c r="A264" s="398"/>
      <c r="B264" s="394"/>
      <c r="C264" s="394"/>
      <c r="D264" s="394"/>
      <c r="E264" s="394"/>
      <c r="F264" s="620"/>
    </row>
    <row r="265" spans="1:6" ht="17.100000000000001" hidden="1" customHeight="1">
      <c r="A265" s="398"/>
      <c r="B265" s="394"/>
      <c r="C265" s="394"/>
      <c r="D265" s="394"/>
      <c r="E265" s="394"/>
      <c r="F265" s="620"/>
    </row>
    <row r="266" spans="1:6" ht="17.100000000000001" hidden="1" customHeight="1">
      <c r="A266" s="398"/>
      <c r="B266" s="394"/>
      <c r="C266" s="394"/>
      <c r="D266" s="394"/>
      <c r="E266" s="394"/>
      <c r="F266" s="620"/>
    </row>
    <row r="267" spans="1:6" ht="17.100000000000001" hidden="1" customHeight="1">
      <c r="A267" s="398"/>
      <c r="B267" s="394"/>
      <c r="C267" s="394"/>
      <c r="D267" s="394"/>
      <c r="E267" s="394"/>
      <c r="F267" s="620"/>
    </row>
    <row r="268" spans="1:6" ht="17.100000000000001" hidden="1" customHeight="1">
      <c r="A268" s="398"/>
      <c r="B268" s="394"/>
      <c r="C268" s="394"/>
      <c r="D268" s="394"/>
      <c r="E268" s="394"/>
      <c r="F268" s="620"/>
    </row>
    <row r="269" spans="1:6" ht="17.100000000000001" hidden="1" customHeight="1">
      <c r="A269" s="398"/>
      <c r="B269" s="394"/>
      <c r="C269" s="394"/>
      <c r="D269" s="394"/>
      <c r="E269" s="394"/>
      <c r="F269" s="620"/>
    </row>
    <row r="270" spans="1:6" ht="17.100000000000001" hidden="1" customHeight="1">
      <c r="A270" s="398"/>
      <c r="B270" s="394"/>
      <c r="C270" s="394"/>
      <c r="D270" s="394"/>
      <c r="E270" s="394"/>
      <c r="F270" s="620"/>
    </row>
    <row r="271" spans="1:6" ht="17.100000000000001" hidden="1" customHeight="1">
      <c r="A271" s="398"/>
      <c r="B271" s="394"/>
      <c r="C271" s="394"/>
      <c r="D271" s="394"/>
      <c r="E271" s="394"/>
      <c r="F271" s="620"/>
    </row>
    <row r="272" spans="1:6" ht="17.100000000000001" hidden="1" customHeight="1">
      <c r="A272" s="398"/>
      <c r="B272" s="394"/>
      <c r="C272" s="394"/>
      <c r="D272" s="394"/>
      <c r="E272" s="394"/>
      <c r="F272" s="620"/>
    </row>
    <row r="273" spans="1:6" ht="17.100000000000001" hidden="1" customHeight="1">
      <c r="A273" s="398"/>
      <c r="B273" s="394"/>
      <c r="C273" s="394"/>
      <c r="D273" s="394"/>
      <c r="E273" s="394"/>
      <c r="F273" s="620"/>
    </row>
    <row r="274" spans="1:6" ht="17.100000000000001" hidden="1" customHeight="1">
      <c r="A274" s="398"/>
      <c r="B274" s="394"/>
      <c r="C274" s="394"/>
      <c r="D274" s="394"/>
      <c r="E274" s="394"/>
      <c r="F274" s="620"/>
    </row>
    <row r="275" spans="1:6" ht="17.100000000000001" hidden="1" customHeight="1">
      <c r="A275" s="398"/>
      <c r="B275" s="394"/>
      <c r="C275" s="394"/>
      <c r="D275" s="394"/>
      <c r="E275" s="394"/>
      <c r="F275" s="620"/>
    </row>
    <row r="276" spans="1:6" ht="17.100000000000001" hidden="1" customHeight="1">
      <c r="A276" s="398"/>
      <c r="B276" s="394"/>
      <c r="C276" s="394"/>
      <c r="D276" s="394"/>
      <c r="E276" s="394"/>
      <c r="F276" s="620"/>
    </row>
    <row r="277" spans="1:6" ht="17.100000000000001" hidden="1" customHeight="1">
      <c r="A277" s="398"/>
      <c r="B277" s="394"/>
      <c r="C277" s="394"/>
      <c r="D277" s="394"/>
      <c r="E277" s="394"/>
      <c r="F277" s="620"/>
    </row>
    <row r="278" spans="1:6" ht="17.100000000000001" hidden="1" customHeight="1">
      <c r="A278" s="398"/>
      <c r="B278" s="394"/>
      <c r="C278" s="394"/>
      <c r="D278" s="394"/>
      <c r="E278" s="394"/>
      <c r="F278" s="620"/>
    </row>
    <row r="279" spans="1:6" ht="17.100000000000001" hidden="1" customHeight="1">
      <c r="A279" s="398"/>
      <c r="B279" s="394"/>
      <c r="C279" s="394"/>
      <c r="D279" s="394"/>
      <c r="E279" s="394"/>
      <c r="F279" s="620"/>
    </row>
    <row r="280" spans="1:6" ht="17.100000000000001" hidden="1" customHeight="1">
      <c r="A280" s="398"/>
      <c r="B280" s="394"/>
      <c r="C280" s="394"/>
      <c r="D280" s="394"/>
      <c r="E280" s="394"/>
      <c r="F280" s="620"/>
    </row>
    <row r="281" spans="1:6" ht="17.100000000000001" hidden="1" customHeight="1">
      <c r="A281" s="398"/>
      <c r="B281" s="394"/>
      <c r="C281" s="394"/>
      <c r="D281" s="394"/>
      <c r="E281" s="394"/>
      <c r="F281" s="620"/>
    </row>
    <row r="282" spans="1:6" ht="17.100000000000001" hidden="1" customHeight="1">
      <c r="A282" s="398"/>
      <c r="B282" s="394"/>
      <c r="C282" s="394"/>
      <c r="D282" s="394"/>
      <c r="E282" s="394"/>
      <c r="F282" s="620"/>
    </row>
    <row r="283" spans="1:6" ht="17.100000000000001" hidden="1" customHeight="1">
      <c r="A283" s="398"/>
      <c r="B283" s="394"/>
      <c r="C283" s="394"/>
      <c r="D283" s="394"/>
      <c r="E283" s="394"/>
      <c r="F283" s="620"/>
    </row>
    <row r="284" spans="1:6" ht="17.100000000000001" hidden="1" customHeight="1">
      <c r="A284" s="398"/>
      <c r="B284" s="394"/>
      <c r="C284" s="394"/>
      <c r="D284" s="394"/>
      <c r="E284" s="394"/>
      <c r="F284" s="620"/>
    </row>
    <row r="285" spans="1:6" ht="17.100000000000001" hidden="1" customHeight="1">
      <c r="A285" s="398"/>
      <c r="B285" s="394"/>
      <c r="C285" s="394"/>
      <c r="D285" s="394"/>
      <c r="E285" s="394"/>
      <c r="F285" s="620"/>
    </row>
    <row r="286" spans="1:6" ht="17.100000000000001" hidden="1" customHeight="1">
      <c r="A286" s="398"/>
      <c r="B286" s="394"/>
      <c r="C286" s="394"/>
      <c r="D286" s="394"/>
      <c r="E286" s="394"/>
      <c r="F286" s="620"/>
    </row>
    <row r="287" spans="1:6" ht="17.100000000000001" hidden="1" customHeight="1">
      <c r="A287" s="398"/>
      <c r="B287" s="394"/>
      <c r="C287" s="394"/>
      <c r="D287" s="394"/>
      <c r="E287" s="394"/>
      <c r="F287" s="620"/>
    </row>
    <row r="288" spans="1:6" ht="17.100000000000001" hidden="1" customHeight="1">
      <c r="A288" s="398"/>
      <c r="B288" s="394"/>
      <c r="C288" s="394"/>
      <c r="D288" s="394"/>
      <c r="E288" s="394"/>
      <c r="F288" s="620"/>
    </row>
    <row r="289" spans="1:6" ht="17.100000000000001" hidden="1" customHeight="1">
      <c r="A289" s="398"/>
      <c r="B289" s="394"/>
      <c r="C289" s="394"/>
      <c r="D289" s="394"/>
      <c r="E289" s="394"/>
      <c r="F289" s="620"/>
    </row>
    <row r="290" spans="1:6" ht="17.100000000000001" hidden="1" customHeight="1">
      <c r="A290" s="398"/>
      <c r="B290" s="394"/>
      <c r="C290" s="394"/>
      <c r="D290" s="394"/>
      <c r="E290" s="394"/>
      <c r="F290" s="620"/>
    </row>
    <row r="291" spans="1:6" ht="17.100000000000001" hidden="1" customHeight="1">
      <c r="A291" s="398"/>
      <c r="B291" s="394"/>
      <c r="C291" s="394"/>
      <c r="D291" s="394"/>
      <c r="E291" s="394"/>
      <c r="F291" s="620"/>
    </row>
    <row r="292" spans="1:6" ht="17.100000000000001" hidden="1" customHeight="1">
      <c r="A292" s="398"/>
      <c r="B292" s="394"/>
      <c r="C292" s="394"/>
      <c r="D292" s="394"/>
      <c r="E292" s="394"/>
      <c r="F292" s="620"/>
    </row>
    <row r="293" spans="1:6" ht="17.100000000000001" hidden="1" customHeight="1">
      <c r="A293" s="398"/>
      <c r="B293" s="394"/>
      <c r="C293" s="394"/>
      <c r="D293" s="394"/>
      <c r="E293" s="394"/>
      <c r="F293" s="620"/>
    </row>
    <row r="294" spans="1:6" ht="17.100000000000001" hidden="1" customHeight="1">
      <c r="A294" s="398"/>
      <c r="B294" s="394"/>
      <c r="C294" s="394"/>
      <c r="D294" s="394"/>
      <c r="E294" s="394"/>
      <c r="F294" s="620"/>
    </row>
    <row r="295" spans="1:6" ht="17.100000000000001" hidden="1" customHeight="1">
      <c r="A295" s="398"/>
      <c r="B295" s="394"/>
      <c r="C295" s="394"/>
      <c r="D295" s="394"/>
      <c r="E295" s="394"/>
      <c r="F295" s="620"/>
    </row>
    <row r="296" spans="1:6" ht="17.100000000000001" hidden="1" customHeight="1">
      <c r="A296" s="398"/>
      <c r="B296" s="394"/>
      <c r="C296" s="394"/>
      <c r="D296" s="394"/>
      <c r="E296" s="394"/>
      <c r="F296" s="620"/>
    </row>
    <row r="297" spans="1:6" ht="17.100000000000001" hidden="1" customHeight="1">
      <c r="A297" s="398"/>
      <c r="B297" s="394"/>
      <c r="C297" s="394"/>
      <c r="D297" s="394"/>
      <c r="E297" s="394"/>
      <c r="F297" s="620"/>
    </row>
    <row r="298" spans="1:6" ht="17.100000000000001" hidden="1" customHeight="1">
      <c r="A298" s="398"/>
      <c r="B298" s="394"/>
      <c r="C298" s="394"/>
      <c r="D298" s="394"/>
      <c r="E298" s="394"/>
      <c r="F298" s="620"/>
    </row>
    <row r="299" spans="1:6" ht="17.100000000000001" hidden="1" customHeight="1">
      <c r="A299" s="398"/>
      <c r="B299" s="394"/>
      <c r="C299" s="394"/>
      <c r="D299" s="394"/>
      <c r="E299" s="394"/>
      <c r="F299" s="620"/>
    </row>
    <row r="300" spans="1:6" ht="17.100000000000001" hidden="1" customHeight="1">
      <c r="A300" s="398"/>
      <c r="B300" s="394"/>
      <c r="C300" s="394"/>
      <c r="D300" s="394"/>
      <c r="E300" s="394"/>
      <c r="F300" s="620"/>
    </row>
    <row r="301" spans="1:6" ht="17.100000000000001" hidden="1" customHeight="1">
      <c r="A301" s="398"/>
      <c r="B301" s="394"/>
      <c r="C301" s="394"/>
      <c r="D301" s="394"/>
      <c r="E301" s="394"/>
      <c r="F301" s="620"/>
    </row>
    <row r="302" spans="1:6" ht="17.100000000000001" hidden="1" customHeight="1">
      <c r="A302" s="398"/>
      <c r="B302" s="394"/>
      <c r="C302" s="394"/>
      <c r="D302" s="394"/>
      <c r="E302" s="394"/>
      <c r="F302" s="620"/>
    </row>
    <row r="303" spans="1:6" ht="17.100000000000001" hidden="1" customHeight="1">
      <c r="A303" s="398"/>
      <c r="B303" s="394"/>
      <c r="C303" s="394"/>
      <c r="D303" s="394"/>
      <c r="E303" s="394"/>
      <c r="F303" s="620"/>
    </row>
    <row r="304" spans="1:6" ht="17.100000000000001" hidden="1" customHeight="1">
      <c r="A304" s="398"/>
      <c r="B304" s="394"/>
      <c r="C304" s="394"/>
      <c r="D304" s="394"/>
      <c r="E304" s="394"/>
      <c r="F304" s="620"/>
    </row>
    <row r="305" spans="1:6" ht="17.100000000000001" hidden="1" customHeight="1">
      <c r="A305" s="398"/>
      <c r="B305" s="394"/>
      <c r="C305" s="394"/>
      <c r="D305" s="394"/>
      <c r="E305" s="394"/>
      <c r="F305" s="620"/>
    </row>
    <row r="306" spans="1:6" ht="17.100000000000001" hidden="1" customHeight="1">
      <c r="A306" s="398"/>
      <c r="B306" s="394"/>
      <c r="C306" s="394"/>
      <c r="D306" s="394"/>
      <c r="E306" s="394"/>
      <c r="F306" s="620"/>
    </row>
    <row r="307" spans="1:6" ht="17.100000000000001" hidden="1" customHeight="1">
      <c r="A307" s="398"/>
      <c r="B307" s="394"/>
      <c r="C307" s="394"/>
      <c r="D307" s="394"/>
      <c r="E307" s="394"/>
      <c r="F307" s="620"/>
    </row>
    <row r="308" spans="1:6" ht="17.100000000000001" hidden="1" customHeight="1">
      <c r="A308" s="398"/>
      <c r="B308" s="394"/>
      <c r="C308" s="394"/>
      <c r="D308" s="394"/>
      <c r="E308" s="394"/>
      <c r="F308" s="620"/>
    </row>
    <row r="309" spans="1:6" ht="17.100000000000001" hidden="1" customHeight="1">
      <c r="A309" s="398"/>
      <c r="B309" s="394"/>
      <c r="C309" s="394"/>
      <c r="D309" s="394"/>
      <c r="E309" s="394"/>
      <c r="F309" s="620"/>
    </row>
    <row r="310" spans="1:6" ht="17.100000000000001" hidden="1" customHeight="1">
      <c r="A310" s="398"/>
      <c r="B310" s="394"/>
      <c r="C310" s="394"/>
      <c r="D310" s="394"/>
      <c r="E310" s="394"/>
      <c r="F310" s="620"/>
    </row>
    <row r="311" spans="1:6" ht="17.100000000000001" hidden="1" customHeight="1">
      <c r="A311" s="398"/>
      <c r="B311" s="394"/>
      <c r="C311" s="394"/>
      <c r="D311" s="394"/>
      <c r="E311" s="394"/>
      <c r="F311" s="620"/>
    </row>
    <row r="312" spans="1:6" ht="17.100000000000001" hidden="1" customHeight="1">
      <c r="A312" s="398"/>
      <c r="B312" s="394"/>
      <c r="C312" s="394"/>
      <c r="D312" s="394"/>
      <c r="E312" s="394"/>
      <c r="F312" s="620"/>
    </row>
    <row r="313" spans="1:6" ht="17.100000000000001" hidden="1" customHeight="1">
      <c r="A313" s="398"/>
      <c r="B313" s="394"/>
      <c r="C313" s="394"/>
      <c r="D313" s="394"/>
      <c r="E313" s="394"/>
      <c r="F313" s="620"/>
    </row>
    <row r="314" spans="1:6" ht="17.100000000000001" hidden="1" customHeight="1">
      <c r="A314" s="398"/>
      <c r="B314" s="394"/>
      <c r="C314" s="394"/>
      <c r="D314" s="394"/>
      <c r="E314" s="394"/>
      <c r="F314" s="620"/>
    </row>
    <row r="315" spans="1:6" ht="17.100000000000001" hidden="1" customHeight="1">
      <c r="A315" s="398"/>
      <c r="B315" s="394"/>
      <c r="C315" s="394"/>
      <c r="D315" s="394"/>
      <c r="E315" s="394"/>
      <c r="F315" s="620"/>
    </row>
    <row r="316" spans="1:6" ht="17.100000000000001" hidden="1" customHeight="1">
      <c r="A316" s="398"/>
      <c r="B316" s="394"/>
      <c r="C316" s="394"/>
      <c r="D316" s="394"/>
      <c r="E316" s="394"/>
      <c r="F316" s="620"/>
    </row>
    <row r="317" spans="1:6" ht="17.100000000000001" hidden="1" customHeight="1">
      <c r="A317" s="398"/>
      <c r="B317" s="394"/>
      <c r="C317" s="394"/>
      <c r="D317" s="394"/>
      <c r="E317" s="394"/>
      <c r="F317" s="620"/>
    </row>
    <row r="318" spans="1:6" ht="17.100000000000001" hidden="1" customHeight="1">
      <c r="A318" s="398"/>
      <c r="B318" s="394"/>
      <c r="C318" s="394"/>
      <c r="D318" s="394"/>
      <c r="E318" s="394"/>
      <c r="F318" s="620"/>
    </row>
    <row r="319" spans="1:6" ht="17.100000000000001" hidden="1" customHeight="1">
      <c r="A319" s="398"/>
      <c r="B319" s="394"/>
      <c r="C319" s="394"/>
      <c r="D319" s="394"/>
      <c r="E319" s="394"/>
      <c r="F319" s="620"/>
    </row>
    <row r="320" spans="1:6" ht="17.100000000000001" hidden="1" customHeight="1">
      <c r="A320" s="398"/>
      <c r="B320" s="394"/>
      <c r="C320" s="394"/>
      <c r="D320" s="394"/>
      <c r="E320" s="394"/>
      <c r="F320" s="620"/>
    </row>
    <row r="321" spans="1:6" ht="17.100000000000001" hidden="1" customHeight="1">
      <c r="A321" s="398"/>
      <c r="B321" s="394"/>
      <c r="C321" s="394"/>
      <c r="D321" s="394"/>
      <c r="E321" s="394"/>
      <c r="F321" s="620"/>
    </row>
    <row r="322" spans="1:6" ht="17.100000000000001" hidden="1" customHeight="1">
      <c r="A322" s="398"/>
      <c r="B322" s="394"/>
      <c r="C322" s="394"/>
      <c r="D322" s="394"/>
      <c r="E322" s="394"/>
      <c r="F322" s="620"/>
    </row>
    <row r="323" spans="1:6" ht="17.100000000000001" hidden="1" customHeight="1">
      <c r="A323" s="398"/>
      <c r="B323" s="394"/>
      <c r="C323" s="394"/>
      <c r="D323" s="394"/>
      <c r="E323" s="394"/>
      <c r="F323" s="620"/>
    </row>
    <row r="324" spans="1:6" ht="17.100000000000001" hidden="1" customHeight="1">
      <c r="A324" s="398"/>
      <c r="B324" s="394"/>
      <c r="C324" s="394"/>
      <c r="D324" s="394"/>
      <c r="E324" s="394"/>
      <c r="F324" s="620"/>
    </row>
    <row r="325" spans="1:6" ht="17.100000000000001" hidden="1" customHeight="1">
      <c r="A325" s="398"/>
      <c r="B325" s="394"/>
      <c r="C325" s="394"/>
      <c r="D325" s="394"/>
      <c r="E325" s="394"/>
      <c r="F325" s="620"/>
    </row>
    <row r="326" spans="1:6" ht="17.100000000000001" hidden="1" customHeight="1">
      <c r="A326" s="398"/>
      <c r="B326" s="394"/>
      <c r="C326" s="394"/>
      <c r="D326" s="394"/>
      <c r="E326" s="394"/>
      <c r="F326" s="620"/>
    </row>
    <row r="327" spans="1:6" ht="17.100000000000001" hidden="1" customHeight="1">
      <c r="A327" s="398"/>
      <c r="B327" s="394"/>
    </row>
    <row r="328" spans="1:6" ht="17.100000000000001" hidden="1" customHeight="1">
      <c r="A328" s="398"/>
      <c r="B328" s="394"/>
    </row>
    <row r="329" spans="1:6" ht="17.100000000000001" hidden="1" customHeight="1">
      <c r="A329" s="398"/>
      <c r="B329" s="394"/>
    </row>
    <row r="330" spans="1:6" ht="17.100000000000001" hidden="1" customHeight="1"/>
    <row r="331" spans="1:6" ht="17.100000000000001" hidden="1" customHeight="1"/>
    <row r="332" spans="1:6" ht="17.100000000000001" hidden="1" customHeight="1"/>
    <row r="333" spans="1:6" ht="17.100000000000001" hidden="1" customHeight="1"/>
    <row r="334" spans="1:6" ht="17.100000000000001" hidden="1" customHeight="1"/>
    <row r="335" spans="1:6" ht="17.100000000000001" hidden="1" customHeight="1"/>
    <row r="336" spans="1:6" ht="17.100000000000001" hidden="1" customHeight="1"/>
    <row r="337" spans="2:6" ht="17.100000000000001" hidden="1" customHeight="1">
      <c r="B337" s="397"/>
      <c r="C337" s="397"/>
      <c r="D337" s="397"/>
      <c r="E337" s="397"/>
      <c r="F337" s="397"/>
    </row>
    <row r="338" spans="2:6" ht="17.100000000000001" hidden="1" customHeight="1">
      <c r="B338" s="397"/>
      <c r="C338" s="397"/>
      <c r="D338" s="397"/>
      <c r="E338" s="397"/>
      <c r="F338" s="397"/>
    </row>
    <row r="339" spans="2:6" ht="17.100000000000001" hidden="1" customHeight="1">
      <c r="B339" s="397"/>
      <c r="C339" s="397"/>
      <c r="D339" s="397"/>
      <c r="E339" s="397"/>
      <c r="F339" s="397"/>
    </row>
    <row r="340" spans="2:6" ht="17.100000000000001" hidden="1" customHeight="1">
      <c r="B340" s="397"/>
      <c r="C340" s="397"/>
      <c r="D340" s="397"/>
      <c r="E340" s="397"/>
      <c r="F340" s="397"/>
    </row>
    <row r="341" spans="2:6" ht="17.100000000000001" hidden="1" customHeight="1">
      <c r="B341" s="397"/>
      <c r="C341" s="397"/>
      <c r="D341" s="397"/>
      <c r="E341" s="397"/>
      <c r="F341" s="397"/>
    </row>
    <row r="342" spans="2:6" ht="17.100000000000001" hidden="1" customHeight="1">
      <c r="B342" s="397"/>
      <c r="C342" s="397"/>
      <c r="D342" s="397"/>
      <c r="E342" s="397"/>
      <c r="F342" s="397"/>
    </row>
    <row r="343" spans="2:6" ht="17.100000000000001" hidden="1" customHeight="1">
      <c r="B343" s="397"/>
      <c r="C343" s="397"/>
      <c r="D343" s="397"/>
      <c r="E343" s="397"/>
      <c r="F343" s="397"/>
    </row>
    <row r="344" spans="2:6" ht="17.100000000000001" hidden="1" customHeight="1">
      <c r="B344" s="397"/>
      <c r="C344" s="397"/>
      <c r="D344" s="397"/>
      <c r="E344" s="397"/>
      <c r="F344" s="397"/>
    </row>
    <row r="345" spans="2:6" ht="17.100000000000001" hidden="1" customHeight="1">
      <c r="B345" s="397"/>
      <c r="C345" s="397"/>
      <c r="D345" s="397"/>
      <c r="E345" s="397"/>
      <c r="F345" s="397"/>
    </row>
    <row r="346" spans="2:6" ht="17.100000000000001" hidden="1" customHeight="1">
      <c r="B346" s="397"/>
      <c r="C346" s="397"/>
      <c r="D346" s="397"/>
      <c r="E346" s="397"/>
      <c r="F346" s="397"/>
    </row>
    <row r="347" spans="2:6" ht="17.100000000000001" hidden="1" customHeight="1">
      <c r="B347" s="397"/>
      <c r="C347" s="397"/>
      <c r="D347" s="397"/>
      <c r="E347" s="397"/>
      <c r="F347" s="397"/>
    </row>
    <row r="348" spans="2:6" ht="17.100000000000001" hidden="1" customHeight="1">
      <c r="B348" s="397"/>
      <c r="C348" s="397"/>
      <c r="D348" s="397"/>
      <c r="E348" s="397"/>
      <c r="F348" s="397"/>
    </row>
    <row r="349" spans="2:6" ht="17.100000000000001" hidden="1" customHeight="1">
      <c r="B349" s="397"/>
      <c r="C349" s="397"/>
      <c r="D349" s="397"/>
      <c r="E349" s="397"/>
      <c r="F349" s="397"/>
    </row>
    <row r="350" spans="2:6" ht="17.100000000000001" hidden="1" customHeight="1">
      <c r="B350" s="397"/>
      <c r="C350" s="397"/>
      <c r="D350" s="397"/>
      <c r="E350" s="397"/>
      <c r="F350" s="397"/>
    </row>
    <row r="351" spans="2:6" ht="17.100000000000001" hidden="1" customHeight="1">
      <c r="B351" s="397"/>
      <c r="C351" s="397"/>
      <c r="D351" s="397"/>
      <c r="E351" s="397"/>
      <c r="F351" s="397"/>
    </row>
    <row r="352" spans="2:6" ht="17.100000000000001" hidden="1" customHeight="1">
      <c r="B352" s="397"/>
      <c r="C352" s="397"/>
      <c r="D352" s="397"/>
      <c r="E352" s="397"/>
      <c r="F352" s="397"/>
    </row>
    <row r="353" spans="1:6" ht="17.100000000000001" hidden="1" customHeight="1">
      <c r="B353" s="397"/>
      <c r="C353" s="397"/>
      <c r="D353" s="397"/>
      <c r="E353" s="397"/>
      <c r="F353" s="397"/>
    </row>
    <row r="354" spans="1:6" ht="17.100000000000001" hidden="1" customHeight="1">
      <c r="B354" s="397"/>
      <c r="C354" s="397"/>
      <c r="D354" s="397"/>
      <c r="E354" s="397"/>
      <c r="F354" s="397"/>
    </row>
    <row r="355" spans="1:6" ht="17.100000000000001" hidden="1" customHeight="1">
      <c r="B355" s="397"/>
      <c r="C355" s="397"/>
      <c r="D355" s="397"/>
      <c r="E355" s="397"/>
      <c r="F355" s="397"/>
    </row>
    <row r="356" spans="1:6" ht="17.100000000000001" hidden="1" customHeight="1">
      <c r="B356" s="397"/>
      <c r="C356" s="397"/>
      <c r="D356" s="397"/>
      <c r="E356" s="397"/>
      <c r="F356" s="397"/>
    </row>
    <row r="357" spans="1:6" ht="17.100000000000001" hidden="1" customHeight="1">
      <c r="B357" s="397"/>
      <c r="C357" s="397"/>
      <c r="D357" s="397"/>
      <c r="E357" s="397"/>
      <c r="F357" s="397"/>
    </row>
    <row r="358" spans="1:6" ht="17.100000000000001" hidden="1" customHeight="1">
      <c r="B358" s="397"/>
      <c r="C358" s="397"/>
      <c r="D358" s="397"/>
      <c r="E358" s="397"/>
      <c r="F358" s="397"/>
    </row>
    <row r="359" spans="1:6" ht="17.100000000000001" hidden="1" customHeight="1">
      <c r="B359" s="397"/>
      <c r="C359" s="397"/>
      <c r="D359" s="397"/>
      <c r="E359" s="397"/>
      <c r="F359" s="397"/>
    </row>
    <row r="360" spans="1:6" ht="17.100000000000001" hidden="1" customHeight="1">
      <c r="B360" s="397"/>
      <c r="C360" s="397"/>
      <c r="D360" s="397"/>
      <c r="E360" s="397"/>
      <c r="F360" s="397"/>
    </row>
    <row r="361" spans="1:6" ht="17.100000000000001" hidden="1" customHeight="1">
      <c r="B361" s="397"/>
      <c r="C361" s="397"/>
      <c r="D361" s="397"/>
      <c r="E361" s="397"/>
      <c r="F361" s="397"/>
    </row>
    <row r="362" spans="1:6" ht="17.100000000000001" hidden="1" customHeight="1">
      <c r="B362" s="397"/>
      <c r="C362" s="397"/>
      <c r="D362" s="397"/>
      <c r="E362" s="397"/>
      <c r="F362" s="397"/>
    </row>
    <row r="363" spans="1:6" ht="17.100000000000001" hidden="1" customHeight="1">
      <c r="B363" s="397"/>
      <c r="C363" s="397"/>
      <c r="D363" s="397"/>
      <c r="E363" s="397"/>
      <c r="F363" s="397"/>
    </row>
    <row r="364" spans="1:6" ht="17.100000000000001" hidden="1" customHeight="1">
      <c r="B364" s="397"/>
      <c r="C364" s="397"/>
      <c r="D364" s="397"/>
      <c r="E364" s="397"/>
      <c r="F364" s="397"/>
    </row>
    <row r="365" spans="1:6" ht="17.100000000000001" hidden="1" customHeight="1">
      <c r="B365" s="397"/>
      <c r="C365" s="397"/>
      <c r="D365" s="397"/>
      <c r="E365" s="397"/>
      <c r="F365" s="397"/>
    </row>
    <row r="366" spans="1:6" ht="24.75" customHeight="1">
      <c r="A366" s="874" t="s">
        <v>2</v>
      </c>
      <c r="B366" s="886"/>
      <c r="C366" s="877"/>
      <c r="D366" s="877"/>
      <c r="E366" s="877"/>
      <c r="F366" s="879" t="s">
        <v>188</v>
      </c>
    </row>
    <row r="367" spans="1:6" ht="17.100000000000001" customHeight="1">
      <c r="B367" s="446" t="s">
        <v>3</v>
      </c>
      <c r="C367" s="394"/>
      <c r="D367" s="394"/>
      <c r="E367" s="394"/>
      <c r="F367" s="397"/>
    </row>
    <row r="368" spans="1:6" ht="17.100000000000001" customHeight="1">
      <c r="A368" s="841" t="s">
        <v>1221</v>
      </c>
      <c r="B368" s="468"/>
      <c r="C368" s="406"/>
      <c r="D368" s="406"/>
      <c r="E368" s="394"/>
      <c r="F368" s="823" t="s">
        <v>1224</v>
      </c>
    </row>
    <row r="369" spans="1:6" ht="17.100000000000001" customHeight="1">
      <c r="A369" s="841" t="s">
        <v>1223</v>
      </c>
      <c r="B369" s="589"/>
      <c r="C369" s="406"/>
      <c r="D369" s="394"/>
      <c r="E369" s="623"/>
      <c r="F369" s="625" t="s">
        <v>1225</v>
      </c>
    </row>
    <row r="370" spans="1:6" ht="17.100000000000001" customHeight="1">
      <c r="A370" s="841" t="s">
        <v>1222</v>
      </c>
      <c r="B370" s="406"/>
      <c r="C370" s="406"/>
      <c r="D370" s="406"/>
      <c r="E370" s="624"/>
      <c r="F370" s="625"/>
    </row>
    <row r="371" spans="1:6" ht="17.100000000000001" customHeight="1">
      <c r="A371" s="402"/>
      <c r="B371" s="406"/>
      <c r="C371" s="406"/>
      <c r="D371" s="406"/>
      <c r="E371" s="624"/>
      <c r="F371" s="775"/>
    </row>
    <row r="372" spans="1:6" ht="17.100000000000001" customHeight="1">
      <c r="A372" s="96" t="s">
        <v>352</v>
      </c>
      <c r="B372" s="149" t="s">
        <v>509</v>
      </c>
      <c r="C372" s="149" t="s">
        <v>510</v>
      </c>
      <c r="D372" s="149" t="s">
        <v>511</v>
      </c>
      <c r="E372" s="149" t="s">
        <v>512</v>
      </c>
      <c r="F372" s="151" t="s">
        <v>354</v>
      </c>
    </row>
    <row r="373" spans="1:6" ht="17.100000000000001" customHeight="1">
      <c r="A373" s="415"/>
      <c r="B373" s="592" t="s">
        <v>513</v>
      </c>
      <c r="C373" s="455" t="s">
        <v>514</v>
      </c>
      <c r="D373" s="592" t="s">
        <v>515</v>
      </c>
      <c r="E373" s="592" t="s">
        <v>516</v>
      </c>
      <c r="F373" s="83"/>
    </row>
    <row r="374" spans="1:6" ht="17.100000000000001" customHeight="1">
      <c r="A374" s="415"/>
      <c r="B374" s="455" t="s">
        <v>517</v>
      </c>
      <c r="C374" s="455"/>
      <c r="D374" s="455" t="s">
        <v>518</v>
      </c>
      <c r="E374" s="455" t="s">
        <v>519</v>
      </c>
      <c r="F374" s="86"/>
    </row>
    <row r="375" spans="1:6" ht="15">
      <c r="A375" s="626"/>
      <c r="B375" s="627"/>
      <c r="C375" s="627"/>
      <c r="D375" s="627"/>
      <c r="E375" s="627"/>
      <c r="F375" s="86"/>
    </row>
    <row r="376" spans="1:6" ht="15.75">
      <c r="A376" s="327" t="s">
        <v>90</v>
      </c>
      <c r="B376" s="298">
        <f>SUM(B377:B392)</f>
        <v>906660</v>
      </c>
      <c r="C376" s="298">
        <f>SUM(C377:C392)</f>
        <v>198658</v>
      </c>
      <c r="D376" s="298">
        <f>SUM(D377:D392)</f>
        <v>4267</v>
      </c>
      <c r="E376" s="298">
        <f>SUM(E377:E392)</f>
        <v>25</v>
      </c>
      <c r="F376" s="381" t="s">
        <v>91</v>
      </c>
    </row>
    <row r="377" spans="1:6">
      <c r="A377" s="521" t="s">
        <v>92</v>
      </c>
      <c r="B377" s="436">
        <v>5569</v>
      </c>
      <c r="C377" s="436">
        <v>2627</v>
      </c>
      <c r="D377" s="436">
        <v>30</v>
      </c>
      <c r="E377" s="580">
        <v>1</v>
      </c>
      <c r="F377" s="384" t="s">
        <v>93</v>
      </c>
    </row>
    <row r="378" spans="1:6">
      <c r="A378" s="521" t="s">
        <v>94</v>
      </c>
      <c r="B378" s="436">
        <f>12383+76301</f>
        <v>88684</v>
      </c>
      <c r="C378" s="436">
        <f>4933+2486</f>
        <v>7419</v>
      </c>
      <c r="D378" s="436">
        <v>290</v>
      </c>
      <c r="E378" s="580">
        <v>2</v>
      </c>
      <c r="F378" s="384" t="s">
        <v>95</v>
      </c>
    </row>
    <row r="379" spans="1:6">
      <c r="A379" s="521" t="s">
        <v>106</v>
      </c>
      <c r="B379" s="436">
        <f>48428+4407</f>
        <v>52835</v>
      </c>
      <c r="C379" s="436">
        <f>19316+2019</f>
        <v>21335</v>
      </c>
      <c r="D379" s="436">
        <f>268+84</f>
        <v>352</v>
      </c>
      <c r="E379" s="580">
        <v>2</v>
      </c>
      <c r="F379" s="384" t="s">
        <v>107</v>
      </c>
    </row>
    <row r="380" spans="1:6">
      <c r="A380" s="521" t="s">
        <v>100</v>
      </c>
      <c r="B380" s="436">
        <v>40626</v>
      </c>
      <c r="C380" s="436">
        <v>270</v>
      </c>
      <c r="D380" s="436">
        <v>111</v>
      </c>
      <c r="E380" s="580">
        <v>1</v>
      </c>
      <c r="F380" s="384" t="s">
        <v>101</v>
      </c>
    </row>
    <row r="381" spans="1:6">
      <c r="A381" s="521" t="s">
        <v>102</v>
      </c>
      <c r="B381" s="436">
        <v>23524</v>
      </c>
      <c r="C381" s="436">
        <v>6293</v>
      </c>
      <c r="D381" s="436">
        <v>133</v>
      </c>
      <c r="E381" s="580">
        <v>1</v>
      </c>
      <c r="F381" s="384" t="s">
        <v>103</v>
      </c>
    </row>
    <row r="382" spans="1:6">
      <c r="A382" s="521" t="s">
        <v>104</v>
      </c>
      <c r="B382" s="436">
        <v>7337</v>
      </c>
      <c r="C382" s="436">
        <v>2410</v>
      </c>
      <c r="D382" s="436">
        <v>50</v>
      </c>
      <c r="E382" s="580">
        <v>1</v>
      </c>
      <c r="F382" s="384" t="s">
        <v>105</v>
      </c>
    </row>
    <row r="383" spans="1:6" ht="15">
      <c r="A383" s="521" t="s">
        <v>349</v>
      </c>
      <c r="B383" s="436">
        <f>30956+247857+86963+51433</f>
        <v>417209</v>
      </c>
      <c r="C383" s="436">
        <f>9857+36100+24973+8395</f>
        <v>79325</v>
      </c>
      <c r="D383" s="436">
        <f>159+1069+345+226</f>
        <v>1799</v>
      </c>
      <c r="E383" s="580">
        <v>4</v>
      </c>
      <c r="F383" s="334" t="s">
        <v>350</v>
      </c>
    </row>
    <row r="384" spans="1:6">
      <c r="A384" s="521" t="s">
        <v>472</v>
      </c>
      <c r="B384" s="436">
        <v>51312</v>
      </c>
      <c r="C384" s="436">
        <v>7011</v>
      </c>
      <c r="D384" s="436">
        <v>214</v>
      </c>
      <c r="E384" s="580">
        <v>1</v>
      </c>
      <c r="F384" s="384" t="s">
        <v>473</v>
      </c>
    </row>
    <row r="385" spans="1:6">
      <c r="A385" s="521" t="s">
        <v>357</v>
      </c>
      <c r="B385" s="436">
        <v>23962</v>
      </c>
      <c r="C385" s="436">
        <v>8336</v>
      </c>
      <c r="D385" s="436">
        <v>159</v>
      </c>
      <c r="E385" s="580">
        <v>1</v>
      </c>
      <c r="F385" s="384" t="s">
        <v>358</v>
      </c>
    </row>
    <row r="386" spans="1:6">
      <c r="A386" s="521" t="s">
        <v>359</v>
      </c>
      <c r="B386" s="436">
        <v>11098</v>
      </c>
      <c r="C386" s="436">
        <v>4804</v>
      </c>
      <c r="D386" s="436">
        <v>90</v>
      </c>
      <c r="E386" s="580">
        <v>1</v>
      </c>
      <c r="F386" s="384" t="s">
        <v>360</v>
      </c>
    </row>
    <row r="387" spans="1:6">
      <c r="A387" s="521" t="s">
        <v>361</v>
      </c>
      <c r="B387" s="436">
        <f>2313+12295</f>
        <v>14608</v>
      </c>
      <c r="C387" s="436">
        <f>44+4289</f>
        <v>4333</v>
      </c>
      <c r="D387" s="436">
        <v>97</v>
      </c>
      <c r="E387" s="580">
        <v>2</v>
      </c>
      <c r="F387" s="384" t="s">
        <v>362</v>
      </c>
    </row>
    <row r="388" spans="1:6">
      <c r="A388" s="521" t="s">
        <v>363</v>
      </c>
      <c r="B388" s="436">
        <v>8123</v>
      </c>
      <c r="C388" s="436">
        <v>5365</v>
      </c>
      <c r="D388" s="436">
        <v>75</v>
      </c>
      <c r="E388" s="580">
        <v>1</v>
      </c>
      <c r="F388" s="384" t="s">
        <v>364</v>
      </c>
    </row>
    <row r="389" spans="1:6">
      <c r="A389" s="521" t="s">
        <v>365</v>
      </c>
      <c r="B389" s="436">
        <v>18465</v>
      </c>
      <c r="C389" s="436">
        <v>3274</v>
      </c>
      <c r="D389" s="436">
        <v>66</v>
      </c>
      <c r="E389" s="580">
        <v>1</v>
      </c>
      <c r="F389" s="384" t="s">
        <v>366</v>
      </c>
    </row>
    <row r="390" spans="1:6">
      <c r="A390" s="521" t="s">
        <v>367</v>
      </c>
      <c r="B390" s="436">
        <v>29198</v>
      </c>
      <c r="C390" s="436">
        <v>12567</v>
      </c>
      <c r="D390" s="436">
        <v>187</v>
      </c>
      <c r="E390" s="580">
        <v>1</v>
      </c>
      <c r="F390" s="384" t="s">
        <v>368</v>
      </c>
    </row>
    <row r="391" spans="1:6">
      <c r="A391" s="521" t="s">
        <v>98</v>
      </c>
      <c r="B391" s="436">
        <f>80746+5314+6508</f>
        <v>92568</v>
      </c>
      <c r="C391" s="436">
        <f>22143+228+3025</f>
        <v>25396</v>
      </c>
      <c r="D391" s="436">
        <f>451+40+38</f>
        <v>529</v>
      </c>
      <c r="E391" s="580">
        <v>3</v>
      </c>
      <c r="F391" s="384" t="s">
        <v>99</v>
      </c>
    </row>
    <row r="392" spans="1:6">
      <c r="A392" s="521" t="s">
        <v>108</v>
      </c>
      <c r="B392" s="436">
        <f>19721+1821</f>
        <v>21542</v>
      </c>
      <c r="C392" s="436">
        <f>6392+1501</f>
        <v>7893</v>
      </c>
      <c r="D392" s="436">
        <f>73+12</f>
        <v>85</v>
      </c>
      <c r="E392" s="580">
        <v>2</v>
      </c>
      <c r="F392" s="384" t="s">
        <v>109</v>
      </c>
    </row>
    <row r="393" spans="1:6" ht="14.25">
      <c r="A393" s="328" t="s">
        <v>110</v>
      </c>
      <c r="B393" s="298">
        <f>SUM(B394:B401)</f>
        <v>718167</v>
      </c>
      <c r="C393" s="298">
        <f>SUM(C394:C401)</f>
        <v>145031</v>
      </c>
      <c r="D393" s="298">
        <f>SUM(D394:D401)</f>
        <v>2967</v>
      </c>
      <c r="E393" s="298">
        <f>SUM(E394:E401)</f>
        <v>16</v>
      </c>
      <c r="F393" s="335" t="s">
        <v>111</v>
      </c>
    </row>
    <row r="394" spans="1:6">
      <c r="A394" s="521" t="s">
        <v>112</v>
      </c>
      <c r="B394" s="436">
        <v>3711</v>
      </c>
      <c r="C394" s="436">
        <v>1798</v>
      </c>
      <c r="D394" s="436">
        <v>30</v>
      </c>
      <c r="E394" s="580">
        <v>1</v>
      </c>
      <c r="F394" s="384" t="s">
        <v>113</v>
      </c>
    </row>
    <row r="395" spans="1:6">
      <c r="A395" s="521" t="s">
        <v>114</v>
      </c>
      <c r="B395" s="436">
        <v>9377</v>
      </c>
      <c r="C395" s="436">
        <v>3373</v>
      </c>
      <c r="D395" s="436">
        <v>42</v>
      </c>
      <c r="E395" s="580">
        <v>1</v>
      </c>
      <c r="F395" s="384" t="s">
        <v>115</v>
      </c>
    </row>
    <row r="396" spans="1:6">
      <c r="A396" s="521" t="s">
        <v>116</v>
      </c>
      <c r="B396" s="436">
        <f>63198+2743</f>
        <v>65941</v>
      </c>
      <c r="C396" s="436">
        <f>24026+1244</f>
        <v>25270</v>
      </c>
      <c r="D396" s="436">
        <f>291+29</f>
        <v>320</v>
      </c>
      <c r="E396" s="580">
        <v>2</v>
      </c>
      <c r="F396" s="384" t="s">
        <v>117</v>
      </c>
    </row>
    <row r="397" spans="1:6">
      <c r="A397" s="521" t="s">
        <v>118</v>
      </c>
      <c r="B397" s="436">
        <v>84062</v>
      </c>
      <c r="C397" s="436">
        <v>19720</v>
      </c>
      <c r="D397" s="436">
        <v>320</v>
      </c>
      <c r="E397" s="580">
        <v>1</v>
      </c>
      <c r="F397" s="384" t="s">
        <v>119</v>
      </c>
    </row>
    <row r="398" spans="1:6">
      <c r="A398" s="521" t="s">
        <v>120</v>
      </c>
      <c r="B398" s="436">
        <f>106690+14797+65100+33721+5704+67350+49976+100803</f>
        <v>444141</v>
      </c>
      <c r="C398" s="436">
        <f>8686+2657+3577+19874+2929+12171+516+13502</f>
        <v>63912</v>
      </c>
      <c r="D398" s="436">
        <f>266+48+185+284+94+222+160+458</f>
        <v>1717</v>
      </c>
      <c r="E398" s="580">
        <v>8</v>
      </c>
      <c r="F398" s="384" t="s">
        <v>121</v>
      </c>
    </row>
    <row r="399" spans="1:6">
      <c r="A399" s="521" t="s">
        <v>122</v>
      </c>
      <c r="B399" s="436">
        <v>5016</v>
      </c>
      <c r="C399" s="436">
        <v>3322</v>
      </c>
      <c r="D399" s="436">
        <v>20</v>
      </c>
      <c r="E399" s="580">
        <v>1</v>
      </c>
      <c r="F399" s="384" t="s">
        <v>123</v>
      </c>
    </row>
    <row r="400" spans="1:6">
      <c r="A400" s="521" t="s">
        <v>124</v>
      </c>
      <c r="B400" s="436">
        <v>96403</v>
      </c>
      <c r="C400" s="436">
        <v>24242</v>
      </c>
      <c r="D400" s="436">
        <v>466</v>
      </c>
      <c r="E400" s="580">
        <v>1</v>
      </c>
      <c r="F400" s="384" t="s">
        <v>1094</v>
      </c>
    </row>
    <row r="401" spans="1:6">
      <c r="A401" s="521" t="s">
        <v>126</v>
      </c>
      <c r="B401" s="436">
        <v>9516</v>
      </c>
      <c r="C401" s="436">
        <v>3394</v>
      </c>
      <c r="D401" s="436">
        <v>52</v>
      </c>
      <c r="E401" s="580">
        <v>1</v>
      </c>
      <c r="F401" s="384" t="s">
        <v>127</v>
      </c>
    </row>
    <row r="402" spans="1:6" ht="15.75">
      <c r="A402" s="328" t="s">
        <v>128</v>
      </c>
      <c r="B402" s="298">
        <f>SUM(B403:B407)</f>
        <v>152113</v>
      </c>
      <c r="C402" s="298">
        <f>SUM(C403:C407)</f>
        <v>47820</v>
      </c>
      <c r="D402" s="298">
        <f>SUM(D403:D407)</f>
        <v>870</v>
      </c>
      <c r="E402" s="298">
        <f>SUM(E403:E407)</f>
        <v>9</v>
      </c>
      <c r="F402" s="381" t="s">
        <v>129</v>
      </c>
    </row>
    <row r="403" spans="1:6">
      <c r="A403" s="521" t="s">
        <v>130</v>
      </c>
      <c r="B403" s="436">
        <f>63592+5666+3832+4041</f>
        <v>77131</v>
      </c>
      <c r="C403" s="436">
        <f>16461+2481+1536+2308</f>
        <v>22786</v>
      </c>
      <c r="D403" s="436">
        <f>243+70+52+25</f>
        <v>390</v>
      </c>
      <c r="E403" s="580">
        <v>4</v>
      </c>
      <c r="F403" s="384" t="s">
        <v>131</v>
      </c>
    </row>
    <row r="404" spans="1:6">
      <c r="A404" s="521" t="s">
        <v>132</v>
      </c>
      <c r="B404" s="436">
        <v>10244</v>
      </c>
      <c r="C404" s="436">
        <v>5144</v>
      </c>
      <c r="D404" s="436">
        <v>102</v>
      </c>
      <c r="E404" s="580">
        <v>1</v>
      </c>
      <c r="F404" s="384" t="s">
        <v>133</v>
      </c>
    </row>
    <row r="405" spans="1:6">
      <c r="A405" s="521" t="s">
        <v>134</v>
      </c>
      <c r="B405" s="436">
        <f>45560+3601</f>
        <v>49161</v>
      </c>
      <c r="C405" s="436">
        <f>10737+1649</f>
        <v>12386</v>
      </c>
      <c r="D405" s="436">
        <f>218+73</f>
        <v>291</v>
      </c>
      <c r="E405" s="580">
        <v>2</v>
      </c>
      <c r="F405" s="384" t="s">
        <v>135</v>
      </c>
    </row>
    <row r="406" spans="1:6">
      <c r="A406" s="521" t="s">
        <v>136</v>
      </c>
      <c r="B406" s="436">
        <v>7342</v>
      </c>
      <c r="C406" s="436">
        <v>4000</v>
      </c>
      <c r="D406" s="436">
        <v>47</v>
      </c>
      <c r="E406" s="580">
        <v>1</v>
      </c>
      <c r="F406" s="384" t="s">
        <v>137</v>
      </c>
    </row>
    <row r="407" spans="1:6">
      <c r="A407" s="521" t="s">
        <v>138</v>
      </c>
      <c r="B407" s="436">
        <v>8235</v>
      </c>
      <c r="C407" s="436">
        <v>3504</v>
      </c>
      <c r="D407" s="436">
        <v>40</v>
      </c>
      <c r="E407" s="580">
        <v>1</v>
      </c>
      <c r="F407" s="384" t="s">
        <v>139</v>
      </c>
    </row>
    <row r="408" spans="1:6" ht="14.25">
      <c r="A408" s="328" t="s">
        <v>140</v>
      </c>
      <c r="B408" s="298">
        <f>SUM(B409:B414)</f>
        <v>331385</v>
      </c>
      <c r="C408" s="298">
        <f>SUM(C409:C414)</f>
        <v>113819</v>
      </c>
      <c r="D408" s="298">
        <f>SUM(D409:D414)</f>
        <v>1452</v>
      </c>
      <c r="E408" s="298">
        <f>SUM(E409:E414)</f>
        <v>9</v>
      </c>
      <c r="F408" s="335" t="s">
        <v>141</v>
      </c>
    </row>
    <row r="409" spans="1:6">
      <c r="A409" s="521" t="s">
        <v>142</v>
      </c>
      <c r="B409" s="436">
        <f>89270+4913</f>
        <v>94183</v>
      </c>
      <c r="C409" s="436">
        <f>37601+664</f>
        <v>38265</v>
      </c>
      <c r="D409" s="436">
        <f>440+18</f>
        <v>458</v>
      </c>
      <c r="E409" s="580">
        <v>2</v>
      </c>
      <c r="F409" s="384" t="s">
        <v>143</v>
      </c>
    </row>
    <row r="410" spans="1:6">
      <c r="A410" s="521" t="s">
        <v>144</v>
      </c>
      <c r="B410" s="436">
        <v>14175</v>
      </c>
      <c r="C410" s="436">
        <v>6555</v>
      </c>
      <c r="D410" s="436">
        <v>60</v>
      </c>
      <c r="E410" s="580">
        <v>1</v>
      </c>
      <c r="F410" s="384" t="s">
        <v>145</v>
      </c>
    </row>
    <row r="411" spans="1:6">
      <c r="A411" s="521" t="s">
        <v>146</v>
      </c>
      <c r="B411" s="436">
        <v>77205</v>
      </c>
      <c r="C411" s="436">
        <v>24717</v>
      </c>
      <c r="D411" s="436">
        <v>310</v>
      </c>
      <c r="E411" s="580">
        <v>1</v>
      </c>
      <c r="F411" s="384" t="s">
        <v>1095</v>
      </c>
    </row>
    <row r="412" spans="1:6">
      <c r="A412" s="521" t="s">
        <v>150</v>
      </c>
      <c r="B412" s="436">
        <v>5235</v>
      </c>
      <c r="C412" s="436">
        <v>2249</v>
      </c>
      <c r="D412" s="436">
        <v>45</v>
      </c>
      <c r="E412" s="580">
        <v>1</v>
      </c>
      <c r="F412" s="384" t="s">
        <v>151</v>
      </c>
    </row>
    <row r="413" spans="1:6">
      <c r="A413" s="521" t="s">
        <v>148</v>
      </c>
      <c r="B413" s="436">
        <f>88229+7673</f>
        <v>95902</v>
      </c>
      <c r="C413" s="436">
        <f>21847+6196</f>
        <v>28043</v>
      </c>
      <c r="D413" s="436">
        <f>266+43</f>
        <v>309</v>
      </c>
      <c r="E413" s="580">
        <v>2</v>
      </c>
      <c r="F413" s="384" t="s">
        <v>149</v>
      </c>
    </row>
    <row r="414" spans="1:6">
      <c r="A414" s="521" t="s">
        <v>152</v>
      </c>
      <c r="B414" s="436">
        <f>40470+4215</f>
        <v>44685</v>
      </c>
      <c r="C414" s="436">
        <f>848+13142</f>
        <v>13990</v>
      </c>
      <c r="D414" s="436">
        <f>198+72</f>
        <v>270</v>
      </c>
      <c r="E414" s="580">
        <v>2</v>
      </c>
      <c r="F414" s="384" t="s">
        <v>153</v>
      </c>
    </row>
    <row r="415" spans="1:6" ht="14.25">
      <c r="A415" s="319" t="s">
        <v>154</v>
      </c>
      <c r="B415" s="298">
        <f>SUM(B416:B419)</f>
        <v>38347</v>
      </c>
      <c r="C415" s="298">
        <f>SUM(C416:C419)</f>
        <v>13478</v>
      </c>
      <c r="D415" s="298">
        <f>SUM(D416:D419)</f>
        <v>261</v>
      </c>
      <c r="E415" s="298">
        <f>SUM(E416:E419)</f>
        <v>4</v>
      </c>
      <c r="F415" s="335" t="s">
        <v>155</v>
      </c>
    </row>
    <row r="416" spans="1:6">
      <c r="A416" s="521" t="s">
        <v>156</v>
      </c>
      <c r="B416" s="436">
        <v>889</v>
      </c>
      <c r="C416" s="436">
        <v>422</v>
      </c>
      <c r="D416" s="436">
        <v>30</v>
      </c>
      <c r="E416" s="580">
        <v>1</v>
      </c>
      <c r="F416" s="384" t="s">
        <v>157</v>
      </c>
    </row>
    <row r="417" spans="1:6">
      <c r="A417" s="521" t="s">
        <v>158</v>
      </c>
      <c r="B417" s="436">
        <v>23309</v>
      </c>
      <c r="C417" s="436">
        <v>7419</v>
      </c>
      <c r="D417" s="436">
        <v>93</v>
      </c>
      <c r="E417" s="580">
        <v>1</v>
      </c>
      <c r="F417" s="384" t="s">
        <v>159</v>
      </c>
    </row>
    <row r="418" spans="1:6">
      <c r="A418" s="521" t="s">
        <v>162</v>
      </c>
      <c r="B418" s="436">
        <v>11339</v>
      </c>
      <c r="C418" s="436">
        <v>4318</v>
      </c>
      <c r="D418" s="436">
        <v>94</v>
      </c>
      <c r="E418" s="580">
        <v>1</v>
      </c>
      <c r="F418" s="384" t="s">
        <v>163</v>
      </c>
    </row>
    <row r="419" spans="1:6">
      <c r="A419" s="521" t="s">
        <v>160</v>
      </c>
      <c r="B419" s="436">
        <v>2810</v>
      </c>
      <c r="C419" s="436">
        <v>1319</v>
      </c>
      <c r="D419" s="436">
        <v>44</v>
      </c>
      <c r="E419" s="580">
        <v>1</v>
      </c>
      <c r="F419" s="384" t="s">
        <v>161</v>
      </c>
    </row>
    <row r="420" spans="1:6" ht="14.25">
      <c r="A420" s="327" t="s">
        <v>164</v>
      </c>
      <c r="B420" s="298">
        <f>SUM(B421:B423)</f>
        <v>56440</v>
      </c>
      <c r="C420" s="298">
        <f>SUM(C421:C423)</f>
        <v>15616</v>
      </c>
      <c r="D420" s="298">
        <f>SUM(D421:D423)</f>
        <v>383</v>
      </c>
      <c r="E420" s="298">
        <f>SUM(E421:E423)</f>
        <v>4</v>
      </c>
      <c r="F420" s="335" t="s">
        <v>165</v>
      </c>
    </row>
    <row r="421" spans="1:6">
      <c r="A421" s="521" t="s">
        <v>166</v>
      </c>
      <c r="B421" s="436">
        <v>4804</v>
      </c>
      <c r="C421" s="436">
        <v>1603</v>
      </c>
      <c r="D421" s="436">
        <v>32</v>
      </c>
      <c r="E421" s="580">
        <v>1</v>
      </c>
      <c r="F421" s="384" t="s">
        <v>167</v>
      </c>
    </row>
    <row r="422" spans="1:6">
      <c r="A422" s="521" t="s">
        <v>168</v>
      </c>
      <c r="B422" s="436">
        <v>4456</v>
      </c>
      <c r="C422" s="436">
        <v>1443</v>
      </c>
      <c r="D422" s="436">
        <v>66</v>
      </c>
      <c r="E422" s="580">
        <v>1</v>
      </c>
      <c r="F422" s="384" t="s">
        <v>169</v>
      </c>
    </row>
    <row r="423" spans="1:6">
      <c r="A423" s="521" t="s">
        <v>170</v>
      </c>
      <c r="B423" s="436">
        <f>39365+7815</f>
        <v>47180</v>
      </c>
      <c r="C423" s="436">
        <f>10494+2076</f>
        <v>12570</v>
      </c>
      <c r="D423" s="436">
        <f>213+72</f>
        <v>285</v>
      </c>
      <c r="E423" s="580">
        <v>2</v>
      </c>
      <c r="F423" s="384" t="s">
        <v>171</v>
      </c>
    </row>
    <row r="424" spans="1:6" ht="14.25">
      <c r="A424" s="319" t="s">
        <v>174</v>
      </c>
      <c r="B424" s="298">
        <f>SUM(B425)</f>
        <v>10632</v>
      </c>
      <c r="C424" s="298">
        <f>SUM(C425)</f>
        <v>4664</v>
      </c>
      <c r="D424" s="298">
        <f>SUM(D425)</f>
        <v>78</v>
      </c>
      <c r="E424" s="298">
        <f>SUM(E425)</f>
        <v>1</v>
      </c>
      <c r="F424" s="335" t="s">
        <v>175</v>
      </c>
    </row>
    <row r="425" spans="1:6">
      <c r="A425" s="301" t="s">
        <v>178</v>
      </c>
      <c r="B425" s="436">
        <v>10632</v>
      </c>
      <c r="C425" s="436">
        <v>4664</v>
      </c>
      <c r="D425" s="436">
        <v>78</v>
      </c>
      <c r="E425" s="580">
        <v>1</v>
      </c>
      <c r="F425" s="384" t="s">
        <v>501</v>
      </c>
    </row>
    <row r="426" spans="1:6" ht="15.75">
      <c r="A426" s="319" t="s">
        <v>351</v>
      </c>
      <c r="B426" s="458">
        <f>B424+B420+B415+B408+B402+B393+B376+B11+B19+B27+B36+B44</f>
        <v>4807385</v>
      </c>
      <c r="C426" s="458">
        <f>C424+C420+C415+C408+C402+C393+C376+C11+C19+C27+C36+C44</f>
        <v>1130576</v>
      </c>
      <c r="D426" s="458">
        <f>D424+D420+D415+D408+D402+D393+D376+D11+D19+D27+D36+D44</f>
        <v>22039</v>
      </c>
      <c r="E426" s="458">
        <f>E424+E420+E415+E408+E402+E393+E376+E11+E19+E27+E36+E44</f>
        <v>145</v>
      </c>
      <c r="F426" s="381" t="s">
        <v>181</v>
      </c>
    </row>
    <row r="427" spans="1:6" ht="15.75">
      <c r="A427" s="319"/>
      <c r="B427" s="458"/>
      <c r="C427" s="458"/>
      <c r="D427" s="458"/>
      <c r="E427" s="509"/>
      <c r="F427" s="381"/>
    </row>
    <row r="428" spans="1:6" ht="15.75">
      <c r="A428" s="319"/>
      <c r="F428" s="381"/>
    </row>
    <row r="429" spans="1:6" ht="15.75">
      <c r="A429" s="319"/>
      <c r="B429" s="458"/>
      <c r="C429" s="458"/>
      <c r="D429" s="458"/>
      <c r="E429" s="509"/>
      <c r="F429" s="381"/>
    </row>
    <row r="430" spans="1:6">
      <c r="A430" s="415"/>
      <c r="B430" s="594"/>
      <c r="C430" s="594"/>
      <c r="D430" s="594"/>
      <c r="E430" s="594"/>
      <c r="F430" s="86"/>
    </row>
    <row r="431" spans="1:6">
      <c r="A431" s="415" t="s">
        <v>521</v>
      </c>
      <c r="B431" s="594"/>
      <c r="C431" s="594"/>
      <c r="D431" s="594"/>
      <c r="E431" s="594"/>
      <c r="F431" s="86"/>
    </row>
    <row r="432" spans="1:6">
      <c r="A432" s="309" t="s">
        <v>522</v>
      </c>
      <c r="B432" s="594"/>
      <c r="C432" s="594"/>
      <c r="D432" s="594"/>
      <c r="E432" s="594"/>
      <c r="F432" s="628" t="s">
        <v>523</v>
      </c>
    </row>
    <row r="433" spans="1:6">
      <c r="A433" s="309" t="s">
        <v>345</v>
      </c>
      <c r="B433" s="310"/>
      <c r="C433" s="310"/>
      <c r="D433" s="310"/>
      <c r="E433" s="310"/>
      <c r="F433" s="152" t="s">
        <v>346</v>
      </c>
    </row>
    <row r="434" spans="1:6" ht="15">
      <c r="A434" s="617"/>
      <c r="F434" s="611"/>
    </row>
    <row r="435" spans="1:6" ht="15">
      <c r="A435" s="617"/>
      <c r="F435" s="611"/>
    </row>
  </sheetData>
  <mergeCells count="3">
    <mergeCell ref="E3:F3"/>
    <mergeCell ref="E4:F4"/>
    <mergeCell ref="A57:F57"/>
  </mergeCells>
  <pageMargins left="0.78740157480314965" right="0.78740157480314965" top="0.78740157480314965" bottom="0.78740157480314965" header="0.51181102362204722" footer="0.51181102362204722"/>
  <pageSetup paperSize="9" scale="69" orientation="portrait" r:id="rId1"/>
  <headerFooter alignWithMargins="0"/>
  <rowBreaks count="1" manualBreakCount="1">
    <brk id="64" max="5" man="1"/>
  </rowBreaks>
</worksheet>
</file>

<file path=xl/worksheets/sheet21.xml><?xml version="1.0" encoding="utf-8"?>
<worksheet xmlns="http://schemas.openxmlformats.org/spreadsheetml/2006/main" xmlns:r="http://schemas.openxmlformats.org/officeDocument/2006/relationships">
  <sheetPr syncVertical="1" syncRef="A121" transitionEvaluation="1">
    <tabColor rgb="FF00B050"/>
  </sheetPr>
  <dimension ref="A1:BA754"/>
  <sheetViews>
    <sheetView showGridLines="0" view="pageLayout" topLeftCell="A121" zoomScaleNormal="100" zoomScaleSheetLayoutView="96" workbookViewId="0">
      <selection activeCell="D24" sqref="D24"/>
    </sheetView>
  </sheetViews>
  <sheetFormatPr baseColWidth="10" defaultColWidth="9.85546875" defaultRowHeight="18" customHeight="1"/>
  <cols>
    <col min="1" max="1" width="36.140625" style="631" customWidth="1"/>
    <col min="2" max="2" width="13.42578125" style="631" customWidth="1"/>
    <col min="3" max="3" width="12.140625" style="631" customWidth="1"/>
    <col min="4" max="4" width="14.7109375" style="630" customWidth="1"/>
    <col min="5" max="5" width="11.7109375" style="631" customWidth="1"/>
    <col min="6" max="6" width="36.140625" style="631" customWidth="1"/>
    <col min="7" max="12" width="9.85546875" style="631" customWidth="1"/>
    <col min="13" max="13" width="36.140625" style="631" customWidth="1"/>
    <col min="14" max="23" width="8.7109375" style="631" customWidth="1"/>
    <col min="24" max="235" width="9.85546875" style="631" customWidth="1"/>
    <col min="236" max="256" width="9.85546875" style="631"/>
    <col min="257" max="257" width="36.140625" style="631" customWidth="1"/>
    <col min="258" max="258" width="13.42578125" style="631" customWidth="1"/>
    <col min="259" max="259" width="12.140625" style="631" customWidth="1"/>
    <col min="260" max="260" width="14.7109375" style="631" customWidth="1"/>
    <col min="261" max="261" width="11.7109375" style="631" customWidth="1"/>
    <col min="262" max="262" width="36.140625" style="631" customWidth="1"/>
    <col min="263" max="268" width="9.85546875" style="631" customWidth="1"/>
    <col min="269" max="269" width="36.140625" style="631" customWidth="1"/>
    <col min="270" max="279" width="8.7109375" style="631" customWidth="1"/>
    <col min="280" max="491" width="9.85546875" style="631" customWidth="1"/>
    <col min="492" max="512" width="9.85546875" style="631"/>
    <col min="513" max="513" width="36.140625" style="631" customWidth="1"/>
    <col min="514" max="514" width="13.42578125" style="631" customWidth="1"/>
    <col min="515" max="515" width="12.140625" style="631" customWidth="1"/>
    <col min="516" max="516" width="14.7109375" style="631" customWidth="1"/>
    <col min="517" max="517" width="11.7109375" style="631" customWidth="1"/>
    <col min="518" max="518" width="36.140625" style="631" customWidth="1"/>
    <col min="519" max="524" width="9.85546875" style="631" customWidth="1"/>
    <col min="525" max="525" width="36.140625" style="631" customWidth="1"/>
    <col min="526" max="535" width="8.7109375" style="631" customWidth="1"/>
    <col min="536" max="747" width="9.85546875" style="631" customWidth="1"/>
    <col min="748" max="768" width="9.85546875" style="631"/>
    <col min="769" max="769" width="36.140625" style="631" customWidth="1"/>
    <col min="770" max="770" width="13.42578125" style="631" customWidth="1"/>
    <col min="771" max="771" width="12.140625" style="631" customWidth="1"/>
    <col min="772" max="772" width="14.7109375" style="631" customWidth="1"/>
    <col min="773" max="773" width="11.7109375" style="631" customWidth="1"/>
    <col min="774" max="774" width="36.140625" style="631" customWidth="1"/>
    <col min="775" max="780" width="9.85546875" style="631" customWidth="1"/>
    <col min="781" max="781" width="36.140625" style="631" customWidth="1"/>
    <col min="782" max="791" width="8.7109375" style="631" customWidth="1"/>
    <col min="792" max="1003" width="9.85546875" style="631" customWidth="1"/>
    <col min="1004" max="1024" width="9.85546875" style="631"/>
    <col min="1025" max="1025" width="36.140625" style="631" customWidth="1"/>
    <col min="1026" max="1026" width="13.42578125" style="631" customWidth="1"/>
    <col min="1027" max="1027" width="12.140625" style="631" customWidth="1"/>
    <col min="1028" max="1028" width="14.7109375" style="631" customWidth="1"/>
    <col min="1029" max="1029" width="11.7109375" style="631" customWidth="1"/>
    <col min="1030" max="1030" width="36.140625" style="631" customWidth="1"/>
    <col min="1031" max="1036" width="9.85546875" style="631" customWidth="1"/>
    <col min="1037" max="1037" width="36.140625" style="631" customWidth="1"/>
    <col min="1038" max="1047" width="8.7109375" style="631" customWidth="1"/>
    <col min="1048" max="1259" width="9.85546875" style="631" customWidth="1"/>
    <col min="1260" max="1280" width="9.85546875" style="631"/>
    <col min="1281" max="1281" width="36.140625" style="631" customWidth="1"/>
    <col min="1282" max="1282" width="13.42578125" style="631" customWidth="1"/>
    <col min="1283" max="1283" width="12.140625" style="631" customWidth="1"/>
    <col min="1284" max="1284" width="14.7109375" style="631" customWidth="1"/>
    <col min="1285" max="1285" width="11.7109375" style="631" customWidth="1"/>
    <col min="1286" max="1286" width="36.140625" style="631" customWidth="1"/>
    <col min="1287" max="1292" width="9.85546875" style="631" customWidth="1"/>
    <col min="1293" max="1293" width="36.140625" style="631" customWidth="1"/>
    <col min="1294" max="1303" width="8.7109375" style="631" customWidth="1"/>
    <col min="1304" max="1515" width="9.85546875" style="631" customWidth="1"/>
    <col min="1516" max="1536" width="9.85546875" style="631"/>
    <col min="1537" max="1537" width="36.140625" style="631" customWidth="1"/>
    <col min="1538" max="1538" width="13.42578125" style="631" customWidth="1"/>
    <col min="1539" max="1539" width="12.140625" style="631" customWidth="1"/>
    <col min="1540" max="1540" width="14.7109375" style="631" customWidth="1"/>
    <col min="1541" max="1541" width="11.7109375" style="631" customWidth="1"/>
    <col min="1542" max="1542" width="36.140625" style="631" customWidth="1"/>
    <col min="1543" max="1548" width="9.85546875" style="631" customWidth="1"/>
    <col min="1549" max="1549" width="36.140625" style="631" customWidth="1"/>
    <col min="1550" max="1559" width="8.7109375" style="631" customWidth="1"/>
    <col min="1560" max="1771" width="9.85546875" style="631" customWidth="1"/>
    <col min="1772" max="1792" width="9.85546875" style="631"/>
    <col min="1793" max="1793" width="36.140625" style="631" customWidth="1"/>
    <col min="1794" max="1794" width="13.42578125" style="631" customWidth="1"/>
    <col min="1795" max="1795" width="12.140625" style="631" customWidth="1"/>
    <col min="1796" max="1796" width="14.7109375" style="631" customWidth="1"/>
    <col min="1797" max="1797" width="11.7109375" style="631" customWidth="1"/>
    <col min="1798" max="1798" width="36.140625" style="631" customWidth="1"/>
    <col min="1799" max="1804" width="9.85546875" style="631" customWidth="1"/>
    <col min="1805" max="1805" width="36.140625" style="631" customWidth="1"/>
    <col min="1806" max="1815" width="8.7109375" style="631" customWidth="1"/>
    <col min="1816" max="2027" width="9.85546875" style="631" customWidth="1"/>
    <col min="2028" max="2048" width="9.85546875" style="631"/>
    <col min="2049" max="2049" width="36.140625" style="631" customWidth="1"/>
    <col min="2050" max="2050" width="13.42578125" style="631" customWidth="1"/>
    <col min="2051" max="2051" width="12.140625" style="631" customWidth="1"/>
    <col min="2052" max="2052" width="14.7109375" style="631" customWidth="1"/>
    <col min="2053" max="2053" width="11.7109375" style="631" customWidth="1"/>
    <col min="2054" max="2054" width="36.140625" style="631" customWidth="1"/>
    <col min="2055" max="2060" width="9.85546875" style="631" customWidth="1"/>
    <col min="2061" max="2061" width="36.140625" style="631" customWidth="1"/>
    <col min="2062" max="2071" width="8.7109375" style="631" customWidth="1"/>
    <col min="2072" max="2283" width="9.85546875" style="631" customWidth="1"/>
    <col min="2284" max="2304" width="9.85546875" style="631"/>
    <col min="2305" max="2305" width="36.140625" style="631" customWidth="1"/>
    <col min="2306" max="2306" width="13.42578125" style="631" customWidth="1"/>
    <col min="2307" max="2307" width="12.140625" style="631" customWidth="1"/>
    <col min="2308" max="2308" width="14.7109375" style="631" customWidth="1"/>
    <col min="2309" max="2309" width="11.7109375" style="631" customWidth="1"/>
    <col min="2310" max="2310" width="36.140625" style="631" customWidth="1"/>
    <col min="2311" max="2316" width="9.85546875" style="631" customWidth="1"/>
    <col min="2317" max="2317" width="36.140625" style="631" customWidth="1"/>
    <col min="2318" max="2327" width="8.7109375" style="631" customWidth="1"/>
    <col min="2328" max="2539" width="9.85546875" style="631" customWidth="1"/>
    <col min="2540" max="2560" width="9.85546875" style="631"/>
    <col min="2561" max="2561" width="36.140625" style="631" customWidth="1"/>
    <col min="2562" max="2562" width="13.42578125" style="631" customWidth="1"/>
    <col min="2563" max="2563" width="12.140625" style="631" customWidth="1"/>
    <col min="2564" max="2564" width="14.7109375" style="631" customWidth="1"/>
    <col min="2565" max="2565" width="11.7109375" style="631" customWidth="1"/>
    <col min="2566" max="2566" width="36.140625" style="631" customWidth="1"/>
    <col min="2567" max="2572" width="9.85546875" style="631" customWidth="1"/>
    <col min="2573" max="2573" width="36.140625" style="631" customWidth="1"/>
    <col min="2574" max="2583" width="8.7109375" style="631" customWidth="1"/>
    <col min="2584" max="2795" width="9.85546875" style="631" customWidth="1"/>
    <col min="2796" max="2816" width="9.85546875" style="631"/>
    <col min="2817" max="2817" width="36.140625" style="631" customWidth="1"/>
    <col min="2818" max="2818" width="13.42578125" style="631" customWidth="1"/>
    <col min="2819" max="2819" width="12.140625" style="631" customWidth="1"/>
    <col min="2820" max="2820" width="14.7109375" style="631" customWidth="1"/>
    <col min="2821" max="2821" width="11.7109375" style="631" customWidth="1"/>
    <col min="2822" max="2822" width="36.140625" style="631" customWidth="1"/>
    <col min="2823" max="2828" width="9.85546875" style="631" customWidth="1"/>
    <col min="2829" max="2829" width="36.140625" style="631" customWidth="1"/>
    <col min="2830" max="2839" width="8.7109375" style="631" customWidth="1"/>
    <col min="2840" max="3051" width="9.85546875" style="631" customWidth="1"/>
    <col min="3052" max="3072" width="9.85546875" style="631"/>
    <col min="3073" max="3073" width="36.140625" style="631" customWidth="1"/>
    <col min="3074" max="3074" width="13.42578125" style="631" customWidth="1"/>
    <col min="3075" max="3075" width="12.140625" style="631" customWidth="1"/>
    <col min="3076" max="3076" width="14.7109375" style="631" customWidth="1"/>
    <col min="3077" max="3077" width="11.7109375" style="631" customWidth="1"/>
    <col min="3078" max="3078" width="36.140625" style="631" customWidth="1"/>
    <col min="3079" max="3084" width="9.85546875" style="631" customWidth="1"/>
    <col min="3085" max="3085" width="36.140625" style="631" customWidth="1"/>
    <col min="3086" max="3095" width="8.7109375" style="631" customWidth="1"/>
    <col min="3096" max="3307" width="9.85546875" style="631" customWidth="1"/>
    <col min="3308" max="3328" width="9.85546875" style="631"/>
    <col min="3329" max="3329" width="36.140625" style="631" customWidth="1"/>
    <col min="3330" max="3330" width="13.42578125" style="631" customWidth="1"/>
    <col min="3331" max="3331" width="12.140625" style="631" customWidth="1"/>
    <col min="3332" max="3332" width="14.7109375" style="631" customWidth="1"/>
    <col min="3333" max="3333" width="11.7109375" style="631" customWidth="1"/>
    <col min="3334" max="3334" width="36.140625" style="631" customWidth="1"/>
    <col min="3335" max="3340" width="9.85546875" style="631" customWidth="1"/>
    <col min="3341" max="3341" width="36.140625" style="631" customWidth="1"/>
    <col min="3342" max="3351" width="8.7109375" style="631" customWidth="1"/>
    <col min="3352" max="3563" width="9.85546875" style="631" customWidth="1"/>
    <col min="3564" max="3584" width="9.85546875" style="631"/>
    <col min="3585" max="3585" width="36.140625" style="631" customWidth="1"/>
    <col min="3586" max="3586" width="13.42578125" style="631" customWidth="1"/>
    <col min="3587" max="3587" width="12.140625" style="631" customWidth="1"/>
    <col min="3588" max="3588" width="14.7109375" style="631" customWidth="1"/>
    <col min="3589" max="3589" width="11.7109375" style="631" customWidth="1"/>
    <col min="3590" max="3590" width="36.140625" style="631" customWidth="1"/>
    <col min="3591" max="3596" width="9.85546875" style="631" customWidth="1"/>
    <col min="3597" max="3597" width="36.140625" style="631" customWidth="1"/>
    <col min="3598" max="3607" width="8.7109375" style="631" customWidth="1"/>
    <col min="3608" max="3819" width="9.85546875" style="631" customWidth="1"/>
    <col min="3820" max="3840" width="9.85546875" style="631"/>
    <col min="3841" max="3841" width="36.140625" style="631" customWidth="1"/>
    <col min="3842" max="3842" width="13.42578125" style="631" customWidth="1"/>
    <col min="3843" max="3843" width="12.140625" style="631" customWidth="1"/>
    <col min="3844" max="3844" width="14.7109375" style="631" customWidth="1"/>
    <col min="3845" max="3845" width="11.7109375" style="631" customWidth="1"/>
    <col min="3846" max="3846" width="36.140625" style="631" customWidth="1"/>
    <col min="3847" max="3852" width="9.85546875" style="631" customWidth="1"/>
    <col min="3853" max="3853" width="36.140625" style="631" customWidth="1"/>
    <col min="3854" max="3863" width="8.7109375" style="631" customWidth="1"/>
    <col min="3864" max="4075" width="9.85546875" style="631" customWidth="1"/>
    <col min="4076" max="4096" width="9.85546875" style="631"/>
    <col min="4097" max="4097" width="36.140625" style="631" customWidth="1"/>
    <col min="4098" max="4098" width="13.42578125" style="631" customWidth="1"/>
    <col min="4099" max="4099" width="12.140625" style="631" customWidth="1"/>
    <col min="4100" max="4100" width="14.7109375" style="631" customWidth="1"/>
    <col min="4101" max="4101" width="11.7109375" style="631" customWidth="1"/>
    <col min="4102" max="4102" width="36.140625" style="631" customWidth="1"/>
    <col min="4103" max="4108" width="9.85546875" style="631" customWidth="1"/>
    <col min="4109" max="4109" width="36.140625" style="631" customWidth="1"/>
    <col min="4110" max="4119" width="8.7109375" style="631" customWidth="1"/>
    <col min="4120" max="4331" width="9.85546875" style="631" customWidth="1"/>
    <col min="4332" max="4352" width="9.85546875" style="631"/>
    <col min="4353" max="4353" width="36.140625" style="631" customWidth="1"/>
    <col min="4354" max="4354" width="13.42578125" style="631" customWidth="1"/>
    <col min="4355" max="4355" width="12.140625" style="631" customWidth="1"/>
    <col min="4356" max="4356" width="14.7109375" style="631" customWidth="1"/>
    <col min="4357" max="4357" width="11.7109375" style="631" customWidth="1"/>
    <col min="4358" max="4358" width="36.140625" style="631" customWidth="1"/>
    <col min="4359" max="4364" width="9.85546875" style="631" customWidth="1"/>
    <col min="4365" max="4365" width="36.140625" style="631" customWidth="1"/>
    <col min="4366" max="4375" width="8.7109375" style="631" customWidth="1"/>
    <col min="4376" max="4587" width="9.85546875" style="631" customWidth="1"/>
    <col min="4588" max="4608" width="9.85546875" style="631"/>
    <col min="4609" max="4609" width="36.140625" style="631" customWidth="1"/>
    <col min="4610" max="4610" width="13.42578125" style="631" customWidth="1"/>
    <col min="4611" max="4611" width="12.140625" style="631" customWidth="1"/>
    <col min="4612" max="4612" width="14.7109375" style="631" customWidth="1"/>
    <col min="4613" max="4613" width="11.7109375" style="631" customWidth="1"/>
    <col min="4614" max="4614" width="36.140625" style="631" customWidth="1"/>
    <col min="4615" max="4620" width="9.85546875" style="631" customWidth="1"/>
    <col min="4621" max="4621" width="36.140625" style="631" customWidth="1"/>
    <col min="4622" max="4631" width="8.7109375" style="631" customWidth="1"/>
    <col min="4632" max="4843" width="9.85546875" style="631" customWidth="1"/>
    <col min="4844" max="4864" width="9.85546875" style="631"/>
    <col min="4865" max="4865" width="36.140625" style="631" customWidth="1"/>
    <col min="4866" max="4866" width="13.42578125" style="631" customWidth="1"/>
    <col min="4867" max="4867" width="12.140625" style="631" customWidth="1"/>
    <col min="4868" max="4868" width="14.7109375" style="631" customWidth="1"/>
    <col min="4869" max="4869" width="11.7109375" style="631" customWidth="1"/>
    <col min="4870" max="4870" width="36.140625" style="631" customWidth="1"/>
    <col min="4871" max="4876" width="9.85546875" style="631" customWidth="1"/>
    <col min="4877" max="4877" width="36.140625" style="631" customWidth="1"/>
    <col min="4878" max="4887" width="8.7109375" style="631" customWidth="1"/>
    <col min="4888" max="5099" width="9.85546875" style="631" customWidth="1"/>
    <col min="5100" max="5120" width="9.85546875" style="631"/>
    <col min="5121" max="5121" width="36.140625" style="631" customWidth="1"/>
    <col min="5122" max="5122" width="13.42578125" style="631" customWidth="1"/>
    <col min="5123" max="5123" width="12.140625" style="631" customWidth="1"/>
    <col min="5124" max="5124" width="14.7109375" style="631" customWidth="1"/>
    <col min="5125" max="5125" width="11.7109375" style="631" customWidth="1"/>
    <col min="5126" max="5126" width="36.140625" style="631" customWidth="1"/>
    <col min="5127" max="5132" width="9.85546875" style="631" customWidth="1"/>
    <col min="5133" max="5133" width="36.140625" style="631" customWidth="1"/>
    <col min="5134" max="5143" width="8.7109375" style="631" customWidth="1"/>
    <col min="5144" max="5355" width="9.85546875" style="631" customWidth="1"/>
    <col min="5356" max="5376" width="9.85546875" style="631"/>
    <col min="5377" max="5377" width="36.140625" style="631" customWidth="1"/>
    <col min="5378" max="5378" width="13.42578125" style="631" customWidth="1"/>
    <col min="5379" max="5379" width="12.140625" style="631" customWidth="1"/>
    <col min="5380" max="5380" width="14.7109375" style="631" customWidth="1"/>
    <col min="5381" max="5381" width="11.7109375" style="631" customWidth="1"/>
    <col min="5382" max="5382" width="36.140625" style="631" customWidth="1"/>
    <col min="5383" max="5388" width="9.85546875" style="631" customWidth="1"/>
    <col min="5389" max="5389" width="36.140625" style="631" customWidth="1"/>
    <col min="5390" max="5399" width="8.7109375" style="631" customWidth="1"/>
    <col min="5400" max="5611" width="9.85546875" style="631" customWidth="1"/>
    <col min="5612" max="5632" width="9.85546875" style="631"/>
    <col min="5633" max="5633" width="36.140625" style="631" customWidth="1"/>
    <col min="5634" max="5634" width="13.42578125" style="631" customWidth="1"/>
    <col min="5635" max="5635" width="12.140625" style="631" customWidth="1"/>
    <col min="5636" max="5636" width="14.7109375" style="631" customWidth="1"/>
    <col min="5637" max="5637" width="11.7109375" style="631" customWidth="1"/>
    <col min="5638" max="5638" width="36.140625" style="631" customWidth="1"/>
    <col min="5639" max="5644" width="9.85546875" style="631" customWidth="1"/>
    <col min="5645" max="5645" width="36.140625" style="631" customWidth="1"/>
    <col min="5646" max="5655" width="8.7109375" style="631" customWidth="1"/>
    <col min="5656" max="5867" width="9.85546875" style="631" customWidth="1"/>
    <col min="5868" max="5888" width="9.85546875" style="631"/>
    <col min="5889" max="5889" width="36.140625" style="631" customWidth="1"/>
    <col min="5890" max="5890" width="13.42578125" style="631" customWidth="1"/>
    <col min="5891" max="5891" width="12.140625" style="631" customWidth="1"/>
    <col min="5892" max="5892" width="14.7109375" style="631" customWidth="1"/>
    <col min="5893" max="5893" width="11.7109375" style="631" customWidth="1"/>
    <col min="5894" max="5894" width="36.140625" style="631" customWidth="1"/>
    <col min="5895" max="5900" width="9.85546875" style="631" customWidth="1"/>
    <col min="5901" max="5901" width="36.140625" style="631" customWidth="1"/>
    <col min="5902" max="5911" width="8.7109375" style="631" customWidth="1"/>
    <col min="5912" max="6123" width="9.85546875" style="631" customWidth="1"/>
    <col min="6124" max="6144" width="9.85546875" style="631"/>
    <col min="6145" max="6145" width="36.140625" style="631" customWidth="1"/>
    <col min="6146" max="6146" width="13.42578125" style="631" customWidth="1"/>
    <col min="6147" max="6147" width="12.140625" style="631" customWidth="1"/>
    <col min="6148" max="6148" width="14.7109375" style="631" customWidth="1"/>
    <col min="6149" max="6149" width="11.7109375" style="631" customWidth="1"/>
    <col min="6150" max="6150" width="36.140625" style="631" customWidth="1"/>
    <col min="6151" max="6156" width="9.85546875" style="631" customWidth="1"/>
    <col min="6157" max="6157" width="36.140625" style="631" customWidth="1"/>
    <col min="6158" max="6167" width="8.7109375" style="631" customWidth="1"/>
    <col min="6168" max="6379" width="9.85546875" style="631" customWidth="1"/>
    <col min="6380" max="6400" width="9.85546875" style="631"/>
    <col min="6401" max="6401" width="36.140625" style="631" customWidth="1"/>
    <col min="6402" max="6402" width="13.42578125" style="631" customWidth="1"/>
    <col min="6403" max="6403" width="12.140625" style="631" customWidth="1"/>
    <col min="6404" max="6404" width="14.7109375" style="631" customWidth="1"/>
    <col min="6405" max="6405" width="11.7109375" style="631" customWidth="1"/>
    <col min="6406" max="6406" width="36.140625" style="631" customWidth="1"/>
    <col min="6407" max="6412" width="9.85546875" style="631" customWidth="1"/>
    <col min="6413" max="6413" width="36.140625" style="631" customWidth="1"/>
    <col min="6414" max="6423" width="8.7109375" style="631" customWidth="1"/>
    <col min="6424" max="6635" width="9.85546875" style="631" customWidth="1"/>
    <col min="6636" max="6656" width="9.85546875" style="631"/>
    <col min="6657" max="6657" width="36.140625" style="631" customWidth="1"/>
    <col min="6658" max="6658" width="13.42578125" style="631" customWidth="1"/>
    <col min="6659" max="6659" width="12.140625" style="631" customWidth="1"/>
    <col min="6660" max="6660" width="14.7109375" style="631" customWidth="1"/>
    <col min="6661" max="6661" width="11.7109375" style="631" customWidth="1"/>
    <col min="6662" max="6662" width="36.140625" style="631" customWidth="1"/>
    <col min="6663" max="6668" width="9.85546875" style="631" customWidth="1"/>
    <col min="6669" max="6669" width="36.140625" style="631" customWidth="1"/>
    <col min="6670" max="6679" width="8.7109375" style="631" customWidth="1"/>
    <col min="6680" max="6891" width="9.85546875" style="631" customWidth="1"/>
    <col min="6892" max="6912" width="9.85546875" style="631"/>
    <col min="6913" max="6913" width="36.140625" style="631" customWidth="1"/>
    <col min="6914" max="6914" width="13.42578125" style="631" customWidth="1"/>
    <col min="6915" max="6915" width="12.140625" style="631" customWidth="1"/>
    <col min="6916" max="6916" width="14.7109375" style="631" customWidth="1"/>
    <col min="6917" max="6917" width="11.7109375" style="631" customWidth="1"/>
    <col min="6918" max="6918" width="36.140625" style="631" customWidth="1"/>
    <col min="6919" max="6924" width="9.85546875" style="631" customWidth="1"/>
    <col min="6925" max="6925" width="36.140625" style="631" customWidth="1"/>
    <col min="6926" max="6935" width="8.7109375" style="631" customWidth="1"/>
    <col min="6936" max="7147" width="9.85546875" style="631" customWidth="1"/>
    <col min="7148" max="7168" width="9.85546875" style="631"/>
    <col min="7169" max="7169" width="36.140625" style="631" customWidth="1"/>
    <col min="7170" max="7170" width="13.42578125" style="631" customWidth="1"/>
    <col min="7171" max="7171" width="12.140625" style="631" customWidth="1"/>
    <col min="7172" max="7172" width="14.7109375" style="631" customWidth="1"/>
    <col min="7173" max="7173" width="11.7109375" style="631" customWidth="1"/>
    <col min="7174" max="7174" width="36.140625" style="631" customWidth="1"/>
    <col min="7175" max="7180" width="9.85546875" style="631" customWidth="1"/>
    <col min="7181" max="7181" width="36.140625" style="631" customWidth="1"/>
    <col min="7182" max="7191" width="8.7109375" style="631" customWidth="1"/>
    <col min="7192" max="7403" width="9.85546875" style="631" customWidth="1"/>
    <col min="7404" max="7424" width="9.85546875" style="631"/>
    <col min="7425" max="7425" width="36.140625" style="631" customWidth="1"/>
    <col min="7426" max="7426" width="13.42578125" style="631" customWidth="1"/>
    <col min="7427" max="7427" width="12.140625" style="631" customWidth="1"/>
    <col min="7428" max="7428" width="14.7109375" style="631" customWidth="1"/>
    <col min="7429" max="7429" width="11.7109375" style="631" customWidth="1"/>
    <col min="7430" max="7430" width="36.140625" style="631" customWidth="1"/>
    <col min="7431" max="7436" width="9.85546875" style="631" customWidth="1"/>
    <col min="7437" max="7437" width="36.140625" style="631" customWidth="1"/>
    <col min="7438" max="7447" width="8.7109375" style="631" customWidth="1"/>
    <col min="7448" max="7659" width="9.85546875" style="631" customWidth="1"/>
    <col min="7660" max="7680" width="9.85546875" style="631"/>
    <col min="7681" max="7681" width="36.140625" style="631" customWidth="1"/>
    <col min="7682" max="7682" width="13.42578125" style="631" customWidth="1"/>
    <col min="7683" max="7683" width="12.140625" style="631" customWidth="1"/>
    <col min="7684" max="7684" width="14.7109375" style="631" customWidth="1"/>
    <col min="7685" max="7685" width="11.7109375" style="631" customWidth="1"/>
    <col min="7686" max="7686" width="36.140625" style="631" customWidth="1"/>
    <col min="7687" max="7692" width="9.85546875" style="631" customWidth="1"/>
    <col min="7693" max="7693" width="36.140625" style="631" customWidth="1"/>
    <col min="7694" max="7703" width="8.7109375" style="631" customWidth="1"/>
    <col min="7704" max="7915" width="9.85546875" style="631" customWidth="1"/>
    <col min="7916" max="7936" width="9.85546875" style="631"/>
    <col min="7937" max="7937" width="36.140625" style="631" customWidth="1"/>
    <col min="7938" max="7938" width="13.42578125" style="631" customWidth="1"/>
    <col min="7939" max="7939" width="12.140625" style="631" customWidth="1"/>
    <col min="7940" max="7940" width="14.7109375" style="631" customWidth="1"/>
    <col min="7941" max="7941" width="11.7109375" style="631" customWidth="1"/>
    <col min="7942" max="7942" width="36.140625" style="631" customWidth="1"/>
    <col min="7943" max="7948" width="9.85546875" style="631" customWidth="1"/>
    <col min="7949" max="7949" width="36.140625" style="631" customWidth="1"/>
    <col min="7950" max="7959" width="8.7109375" style="631" customWidth="1"/>
    <col min="7960" max="8171" width="9.85546875" style="631" customWidth="1"/>
    <col min="8172" max="8192" width="9.85546875" style="631"/>
    <col min="8193" max="8193" width="36.140625" style="631" customWidth="1"/>
    <col min="8194" max="8194" width="13.42578125" style="631" customWidth="1"/>
    <col min="8195" max="8195" width="12.140625" style="631" customWidth="1"/>
    <col min="8196" max="8196" width="14.7109375" style="631" customWidth="1"/>
    <col min="8197" max="8197" width="11.7109375" style="631" customWidth="1"/>
    <col min="8198" max="8198" width="36.140625" style="631" customWidth="1"/>
    <col min="8199" max="8204" width="9.85546875" style="631" customWidth="1"/>
    <col min="8205" max="8205" width="36.140625" style="631" customWidth="1"/>
    <col min="8206" max="8215" width="8.7109375" style="631" customWidth="1"/>
    <col min="8216" max="8427" width="9.85546875" style="631" customWidth="1"/>
    <col min="8428" max="8448" width="9.85546875" style="631"/>
    <col min="8449" max="8449" width="36.140625" style="631" customWidth="1"/>
    <col min="8450" max="8450" width="13.42578125" style="631" customWidth="1"/>
    <col min="8451" max="8451" width="12.140625" style="631" customWidth="1"/>
    <col min="8452" max="8452" width="14.7109375" style="631" customWidth="1"/>
    <col min="8453" max="8453" width="11.7109375" style="631" customWidth="1"/>
    <col min="8454" max="8454" width="36.140625" style="631" customWidth="1"/>
    <col min="8455" max="8460" width="9.85546875" style="631" customWidth="1"/>
    <col min="8461" max="8461" width="36.140625" style="631" customWidth="1"/>
    <col min="8462" max="8471" width="8.7109375" style="631" customWidth="1"/>
    <col min="8472" max="8683" width="9.85546875" style="631" customWidth="1"/>
    <col min="8684" max="8704" width="9.85546875" style="631"/>
    <col min="8705" max="8705" width="36.140625" style="631" customWidth="1"/>
    <col min="8706" max="8706" width="13.42578125" style="631" customWidth="1"/>
    <col min="8707" max="8707" width="12.140625" style="631" customWidth="1"/>
    <col min="8708" max="8708" width="14.7109375" style="631" customWidth="1"/>
    <col min="8709" max="8709" width="11.7109375" style="631" customWidth="1"/>
    <col min="8710" max="8710" width="36.140625" style="631" customWidth="1"/>
    <col min="8711" max="8716" width="9.85546875" style="631" customWidth="1"/>
    <col min="8717" max="8717" width="36.140625" style="631" customWidth="1"/>
    <col min="8718" max="8727" width="8.7109375" style="631" customWidth="1"/>
    <col min="8728" max="8939" width="9.85546875" style="631" customWidth="1"/>
    <col min="8940" max="8960" width="9.85546875" style="631"/>
    <col min="8961" max="8961" width="36.140625" style="631" customWidth="1"/>
    <col min="8962" max="8962" width="13.42578125" style="631" customWidth="1"/>
    <col min="8963" max="8963" width="12.140625" style="631" customWidth="1"/>
    <col min="8964" max="8964" width="14.7109375" style="631" customWidth="1"/>
    <col min="8965" max="8965" width="11.7109375" style="631" customWidth="1"/>
    <col min="8966" max="8966" width="36.140625" style="631" customWidth="1"/>
    <col min="8967" max="8972" width="9.85546875" style="631" customWidth="1"/>
    <col min="8973" max="8973" width="36.140625" style="631" customWidth="1"/>
    <col min="8974" max="8983" width="8.7109375" style="631" customWidth="1"/>
    <col min="8984" max="9195" width="9.85546875" style="631" customWidth="1"/>
    <col min="9196" max="9216" width="9.85546875" style="631"/>
    <col min="9217" max="9217" width="36.140625" style="631" customWidth="1"/>
    <col min="9218" max="9218" width="13.42578125" style="631" customWidth="1"/>
    <col min="9219" max="9219" width="12.140625" style="631" customWidth="1"/>
    <col min="9220" max="9220" width="14.7109375" style="631" customWidth="1"/>
    <col min="9221" max="9221" width="11.7109375" style="631" customWidth="1"/>
    <col min="9222" max="9222" width="36.140625" style="631" customWidth="1"/>
    <col min="9223" max="9228" width="9.85546875" style="631" customWidth="1"/>
    <col min="9229" max="9229" width="36.140625" style="631" customWidth="1"/>
    <col min="9230" max="9239" width="8.7109375" style="631" customWidth="1"/>
    <col min="9240" max="9451" width="9.85546875" style="631" customWidth="1"/>
    <col min="9452" max="9472" width="9.85546875" style="631"/>
    <col min="9473" max="9473" width="36.140625" style="631" customWidth="1"/>
    <col min="9474" max="9474" width="13.42578125" style="631" customWidth="1"/>
    <col min="9475" max="9475" width="12.140625" style="631" customWidth="1"/>
    <col min="9476" max="9476" width="14.7109375" style="631" customWidth="1"/>
    <col min="9477" max="9477" width="11.7109375" style="631" customWidth="1"/>
    <col min="9478" max="9478" width="36.140625" style="631" customWidth="1"/>
    <col min="9479" max="9484" width="9.85546875" style="631" customWidth="1"/>
    <col min="9485" max="9485" width="36.140625" style="631" customWidth="1"/>
    <col min="9486" max="9495" width="8.7109375" style="631" customWidth="1"/>
    <col min="9496" max="9707" width="9.85546875" style="631" customWidth="1"/>
    <col min="9708" max="9728" width="9.85546875" style="631"/>
    <col min="9729" max="9729" width="36.140625" style="631" customWidth="1"/>
    <col min="9730" max="9730" width="13.42578125" style="631" customWidth="1"/>
    <col min="9731" max="9731" width="12.140625" style="631" customWidth="1"/>
    <col min="9732" max="9732" width="14.7109375" style="631" customWidth="1"/>
    <col min="9733" max="9733" width="11.7109375" style="631" customWidth="1"/>
    <col min="9734" max="9734" width="36.140625" style="631" customWidth="1"/>
    <col min="9735" max="9740" width="9.85546875" style="631" customWidth="1"/>
    <col min="9741" max="9741" width="36.140625" style="631" customWidth="1"/>
    <col min="9742" max="9751" width="8.7109375" style="631" customWidth="1"/>
    <col min="9752" max="9963" width="9.85546875" style="631" customWidth="1"/>
    <col min="9964" max="9984" width="9.85546875" style="631"/>
    <col min="9985" max="9985" width="36.140625" style="631" customWidth="1"/>
    <col min="9986" max="9986" width="13.42578125" style="631" customWidth="1"/>
    <col min="9987" max="9987" width="12.140625" style="631" customWidth="1"/>
    <col min="9988" max="9988" width="14.7109375" style="631" customWidth="1"/>
    <col min="9989" max="9989" width="11.7109375" style="631" customWidth="1"/>
    <col min="9990" max="9990" width="36.140625" style="631" customWidth="1"/>
    <col min="9991" max="9996" width="9.85546875" style="631" customWidth="1"/>
    <col min="9997" max="9997" width="36.140625" style="631" customWidth="1"/>
    <col min="9998" max="10007" width="8.7109375" style="631" customWidth="1"/>
    <col min="10008" max="10219" width="9.85546875" style="631" customWidth="1"/>
    <col min="10220" max="10240" width="9.85546875" style="631"/>
    <col min="10241" max="10241" width="36.140625" style="631" customWidth="1"/>
    <col min="10242" max="10242" width="13.42578125" style="631" customWidth="1"/>
    <col min="10243" max="10243" width="12.140625" style="631" customWidth="1"/>
    <col min="10244" max="10244" width="14.7109375" style="631" customWidth="1"/>
    <col min="10245" max="10245" width="11.7109375" style="631" customWidth="1"/>
    <col min="10246" max="10246" width="36.140625" style="631" customWidth="1"/>
    <col min="10247" max="10252" width="9.85546875" style="631" customWidth="1"/>
    <col min="10253" max="10253" width="36.140625" style="631" customWidth="1"/>
    <col min="10254" max="10263" width="8.7109375" style="631" customWidth="1"/>
    <col min="10264" max="10475" width="9.85546875" style="631" customWidth="1"/>
    <col min="10476" max="10496" width="9.85546875" style="631"/>
    <col min="10497" max="10497" width="36.140625" style="631" customWidth="1"/>
    <col min="10498" max="10498" width="13.42578125" style="631" customWidth="1"/>
    <col min="10499" max="10499" width="12.140625" style="631" customWidth="1"/>
    <col min="10500" max="10500" width="14.7109375" style="631" customWidth="1"/>
    <col min="10501" max="10501" width="11.7109375" style="631" customWidth="1"/>
    <col min="10502" max="10502" width="36.140625" style="631" customWidth="1"/>
    <col min="10503" max="10508" width="9.85546875" style="631" customWidth="1"/>
    <col min="10509" max="10509" width="36.140625" style="631" customWidth="1"/>
    <col min="10510" max="10519" width="8.7109375" style="631" customWidth="1"/>
    <col min="10520" max="10731" width="9.85546875" style="631" customWidth="1"/>
    <col min="10732" max="10752" width="9.85546875" style="631"/>
    <col min="10753" max="10753" width="36.140625" style="631" customWidth="1"/>
    <col min="10754" max="10754" width="13.42578125" style="631" customWidth="1"/>
    <col min="10755" max="10755" width="12.140625" style="631" customWidth="1"/>
    <col min="10756" max="10756" width="14.7109375" style="631" customWidth="1"/>
    <col min="10757" max="10757" width="11.7109375" style="631" customWidth="1"/>
    <col min="10758" max="10758" width="36.140625" style="631" customWidth="1"/>
    <col min="10759" max="10764" width="9.85546875" style="631" customWidth="1"/>
    <col min="10765" max="10765" width="36.140625" style="631" customWidth="1"/>
    <col min="10766" max="10775" width="8.7109375" style="631" customWidth="1"/>
    <col min="10776" max="10987" width="9.85546875" style="631" customWidth="1"/>
    <col min="10988" max="11008" width="9.85546875" style="631"/>
    <col min="11009" max="11009" width="36.140625" style="631" customWidth="1"/>
    <col min="11010" max="11010" width="13.42578125" style="631" customWidth="1"/>
    <col min="11011" max="11011" width="12.140625" style="631" customWidth="1"/>
    <col min="11012" max="11012" width="14.7109375" style="631" customWidth="1"/>
    <col min="11013" max="11013" width="11.7109375" style="631" customWidth="1"/>
    <col min="11014" max="11014" width="36.140625" style="631" customWidth="1"/>
    <col min="11015" max="11020" width="9.85546875" style="631" customWidth="1"/>
    <col min="11021" max="11021" width="36.140625" style="631" customWidth="1"/>
    <col min="11022" max="11031" width="8.7109375" style="631" customWidth="1"/>
    <col min="11032" max="11243" width="9.85546875" style="631" customWidth="1"/>
    <col min="11244" max="11264" width="9.85546875" style="631"/>
    <col min="11265" max="11265" width="36.140625" style="631" customWidth="1"/>
    <col min="11266" max="11266" width="13.42578125" style="631" customWidth="1"/>
    <col min="11267" max="11267" width="12.140625" style="631" customWidth="1"/>
    <col min="11268" max="11268" width="14.7109375" style="631" customWidth="1"/>
    <col min="11269" max="11269" width="11.7109375" style="631" customWidth="1"/>
    <col min="11270" max="11270" width="36.140625" style="631" customWidth="1"/>
    <col min="11271" max="11276" width="9.85546875" style="631" customWidth="1"/>
    <col min="11277" max="11277" width="36.140625" style="631" customWidth="1"/>
    <col min="11278" max="11287" width="8.7109375" style="631" customWidth="1"/>
    <col min="11288" max="11499" width="9.85546875" style="631" customWidth="1"/>
    <col min="11500" max="11520" width="9.85546875" style="631"/>
    <col min="11521" max="11521" width="36.140625" style="631" customWidth="1"/>
    <col min="11522" max="11522" width="13.42578125" style="631" customWidth="1"/>
    <col min="11523" max="11523" width="12.140625" style="631" customWidth="1"/>
    <col min="11524" max="11524" width="14.7109375" style="631" customWidth="1"/>
    <col min="11525" max="11525" width="11.7109375" style="631" customWidth="1"/>
    <col min="11526" max="11526" width="36.140625" style="631" customWidth="1"/>
    <col min="11527" max="11532" width="9.85546875" style="631" customWidth="1"/>
    <col min="11533" max="11533" width="36.140625" style="631" customWidth="1"/>
    <col min="11534" max="11543" width="8.7109375" style="631" customWidth="1"/>
    <col min="11544" max="11755" width="9.85546875" style="631" customWidth="1"/>
    <col min="11756" max="11776" width="9.85546875" style="631"/>
    <col min="11777" max="11777" width="36.140625" style="631" customWidth="1"/>
    <col min="11778" max="11778" width="13.42578125" style="631" customWidth="1"/>
    <col min="11779" max="11779" width="12.140625" style="631" customWidth="1"/>
    <col min="11780" max="11780" width="14.7109375" style="631" customWidth="1"/>
    <col min="11781" max="11781" width="11.7109375" style="631" customWidth="1"/>
    <col min="11782" max="11782" width="36.140625" style="631" customWidth="1"/>
    <col min="11783" max="11788" width="9.85546875" style="631" customWidth="1"/>
    <col min="11789" max="11789" width="36.140625" style="631" customWidth="1"/>
    <col min="11790" max="11799" width="8.7109375" style="631" customWidth="1"/>
    <col min="11800" max="12011" width="9.85546875" style="631" customWidth="1"/>
    <col min="12012" max="12032" width="9.85546875" style="631"/>
    <col min="12033" max="12033" width="36.140625" style="631" customWidth="1"/>
    <col min="12034" max="12034" width="13.42578125" style="631" customWidth="1"/>
    <col min="12035" max="12035" width="12.140625" style="631" customWidth="1"/>
    <col min="12036" max="12036" width="14.7109375" style="631" customWidth="1"/>
    <col min="12037" max="12037" width="11.7109375" style="631" customWidth="1"/>
    <col min="12038" max="12038" width="36.140625" style="631" customWidth="1"/>
    <col min="12039" max="12044" width="9.85546875" style="631" customWidth="1"/>
    <col min="12045" max="12045" width="36.140625" style="631" customWidth="1"/>
    <col min="12046" max="12055" width="8.7109375" style="631" customWidth="1"/>
    <col min="12056" max="12267" width="9.85546875" style="631" customWidth="1"/>
    <col min="12268" max="12288" width="9.85546875" style="631"/>
    <col min="12289" max="12289" width="36.140625" style="631" customWidth="1"/>
    <col min="12290" max="12290" width="13.42578125" style="631" customWidth="1"/>
    <col min="12291" max="12291" width="12.140625" style="631" customWidth="1"/>
    <col min="12292" max="12292" width="14.7109375" style="631" customWidth="1"/>
    <col min="12293" max="12293" width="11.7109375" style="631" customWidth="1"/>
    <col min="12294" max="12294" width="36.140625" style="631" customWidth="1"/>
    <col min="12295" max="12300" width="9.85546875" style="631" customWidth="1"/>
    <col min="12301" max="12301" width="36.140625" style="631" customWidth="1"/>
    <col min="12302" max="12311" width="8.7109375" style="631" customWidth="1"/>
    <col min="12312" max="12523" width="9.85546875" style="631" customWidth="1"/>
    <col min="12524" max="12544" width="9.85546875" style="631"/>
    <col min="12545" max="12545" width="36.140625" style="631" customWidth="1"/>
    <col min="12546" max="12546" width="13.42578125" style="631" customWidth="1"/>
    <col min="12547" max="12547" width="12.140625" style="631" customWidth="1"/>
    <col min="12548" max="12548" width="14.7109375" style="631" customWidth="1"/>
    <col min="12549" max="12549" width="11.7109375" style="631" customWidth="1"/>
    <col min="12550" max="12550" width="36.140625" style="631" customWidth="1"/>
    <col min="12551" max="12556" width="9.85546875" style="631" customWidth="1"/>
    <col min="12557" max="12557" width="36.140625" style="631" customWidth="1"/>
    <col min="12558" max="12567" width="8.7109375" style="631" customWidth="1"/>
    <col min="12568" max="12779" width="9.85546875" style="631" customWidth="1"/>
    <col min="12780" max="12800" width="9.85546875" style="631"/>
    <col min="12801" max="12801" width="36.140625" style="631" customWidth="1"/>
    <col min="12802" max="12802" width="13.42578125" style="631" customWidth="1"/>
    <col min="12803" max="12803" width="12.140625" style="631" customWidth="1"/>
    <col min="12804" max="12804" width="14.7109375" style="631" customWidth="1"/>
    <col min="12805" max="12805" width="11.7109375" style="631" customWidth="1"/>
    <col min="12806" max="12806" width="36.140625" style="631" customWidth="1"/>
    <col min="12807" max="12812" width="9.85546875" style="631" customWidth="1"/>
    <col min="12813" max="12813" width="36.140625" style="631" customWidth="1"/>
    <col min="12814" max="12823" width="8.7109375" style="631" customWidth="1"/>
    <col min="12824" max="13035" width="9.85546875" style="631" customWidth="1"/>
    <col min="13036" max="13056" width="9.85546875" style="631"/>
    <col min="13057" max="13057" width="36.140625" style="631" customWidth="1"/>
    <col min="13058" max="13058" width="13.42578125" style="631" customWidth="1"/>
    <col min="13059" max="13059" width="12.140625" style="631" customWidth="1"/>
    <col min="13060" max="13060" width="14.7109375" style="631" customWidth="1"/>
    <col min="13061" max="13061" width="11.7109375" style="631" customWidth="1"/>
    <col min="13062" max="13062" width="36.140625" style="631" customWidth="1"/>
    <col min="13063" max="13068" width="9.85546875" style="631" customWidth="1"/>
    <col min="13069" max="13069" width="36.140625" style="631" customWidth="1"/>
    <col min="13070" max="13079" width="8.7109375" style="631" customWidth="1"/>
    <col min="13080" max="13291" width="9.85546875" style="631" customWidth="1"/>
    <col min="13292" max="13312" width="9.85546875" style="631"/>
    <col min="13313" max="13313" width="36.140625" style="631" customWidth="1"/>
    <col min="13314" max="13314" width="13.42578125" style="631" customWidth="1"/>
    <col min="13315" max="13315" width="12.140625" style="631" customWidth="1"/>
    <col min="13316" max="13316" width="14.7109375" style="631" customWidth="1"/>
    <col min="13317" max="13317" width="11.7109375" style="631" customWidth="1"/>
    <col min="13318" max="13318" width="36.140625" style="631" customWidth="1"/>
    <col min="13319" max="13324" width="9.85546875" style="631" customWidth="1"/>
    <col min="13325" max="13325" width="36.140625" style="631" customWidth="1"/>
    <col min="13326" max="13335" width="8.7109375" style="631" customWidth="1"/>
    <col min="13336" max="13547" width="9.85546875" style="631" customWidth="1"/>
    <col min="13548" max="13568" width="9.85546875" style="631"/>
    <col min="13569" max="13569" width="36.140625" style="631" customWidth="1"/>
    <col min="13570" max="13570" width="13.42578125" style="631" customWidth="1"/>
    <col min="13571" max="13571" width="12.140625" style="631" customWidth="1"/>
    <col min="13572" max="13572" width="14.7109375" style="631" customWidth="1"/>
    <col min="13573" max="13573" width="11.7109375" style="631" customWidth="1"/>
    <col min="13574" max="13574" width="36.140625" style="631" customWidth="1"/>
    <col min="13575" max="13580" width="9.85546875" style="631" customWidth="1"/>
    <col min="13581" max="13581" width="36.140625" style="631" customWidth="1"/>
    <col min="13582" max="13591" width="8.7109375" style="631" customWidth="1"/>
    <col min="13592" max="13803" width="9.85546875" style="631" customWidth="1"/>
    <col min="13804" max="13824" width="9.85546875" style="631"/>
    <col min="13825" max="13825" width="36.140625" style="631" customWidth="1"/>
    <col min="13826" max="13826" width="13.42578125" style="631" customWidth="1"/>
    <col min="13827" max="13827" width="12.140625" style="631" customWidth="1"/>
    <col min="13828" max="13828" width="14.7109375" style="631" customWidth="1"/>
    <col min="13829" max="13829" width="11.7109375" style="631" customWidth="1"/>
    <col min="13830" max="13830" width="36.140625" style="631" customWidth="1"/>
    <col min="13831" max="13836" width="9.85546875" style="631" customWidth="1"/>
    <col min="13837" max="13837" width="36.140625" style="631" customWidth="1"/>
    <col min="13838" max="13847" width="8.7109375" style="631" customWidth="1"/>
    <col min="13848" max="14059" width="9.85546875" style="631" customWidth="1"/>
    <col min="14060" max="14080" width="9.85546875" style="631"/>
    <col min="14081" max="14081" width="36.140625" style="631" customWidth="1"/>
    <col min="14082" max="14082" width="13.42578125" style="631" customWidth="1"/>
    <col min="14083" max="14083" width="12.140625" style="631" customWidth="1"/>
    <col min="14084" max="14084" width="14.7109375" style="631" customWidth="1"/>
    <col min="14085" max="14085" width="11.7109375" style="631" customWidth="1"/>
    <col min="14086" max="14086" width="36.140625" style="631" customWidth="1"/>
    <col min="14087" max="14092" width="9.85546875" style="631" customWidth="1"/>
    <col min="14093" max="14093" width="36.140625" style="631" customWidth="1"/>
    <col min="14094" max="14103" width="8.7109375" style="631" customWidth="1"/>
    <col min="14104" max="14315" width="9.85546875" style="631" customWidth="1"/>
    <col min="14316" max="14336" width="9.85546875" style="631"/>
    <col min="14337" max="14337" width="36.140625" style="631" customWidth="1"/>
    <col min="14338" max="14338" width="13.42578125" style="631" customWidth="1"/>
    <col min="14339" max="14339" width="12.140625" style="631" customWidth="1"/>
    <col min="14340" max="14340" width="14.7109375" style="631" customWidth="1"/>
    <col min="14341" max="14341" width="11.7109375" style="631" customWidth="1"/>
    <col min="14342" max="14342" width="36.140625" style="631" customWidth="1"/>
    <col min="14343" max="14348" width="9.85546875" style="631" customWidth="1"/>
    <col min="14349" max="14349" width="36.140625" style="631" customWidth="1"/>
    <col min="14350" max="14359" width="8.7109375" style="631" customWidth="1"/>
    <col min="14360" max="14571" width="9.85546875" style="631" customWidth="1"/>
    <col min="14572" max="14592" width="9.85546875" style="631"/>
    <col min="14593" max="14593" width="36.140625" style="631" customWidth="1"/>
    <col min="14594" max="14594" width="13.42578125" style="631" customWidth="1"/>
    <col min="14595" max="14595" width="12.140625" style="631" customWidth="1"/>
    <col min="14596" max="14596" width="14.7109375" style="631" customWidth="1"/>
    <col min="14597" max="14597" width="11.7109375" style="631" customWidth="1"/>
    <col min="14598" max="14598" width="36.140625" style="631" customWidth="1"/>
    <col min="14599" max="14604" width="9.85546875" style="631" customWidth="1"/>
    <col min="14605" max="14605" width="36.140625" style="631" customWidth="1"/>
    <col min="14606" max="14615" width="8.7109375" style="631" customWidth="1"/>
    <col min="14616" max="14827" width="9.85546875" style="631" customWidth="1"/>
    <col min="14828" max="14848" width="9.85546875" style="631"/>
    <col min="14849" max="14849" width="36.140625" style="631" customWidth="1"/>
    <col min="14850" max="14850" width="13.42578125" style="631" customWidth="1"/>
    <col min="14851" max="14851" width="12.140625" style="631" customWidth="1"/>
    <col min="14852" max="14852" width="14.7109375" style="631" customWidth="1"/>
    <col min="14853" max="14853" width="11.7109375" style="631" customWidth="1"/>
    <col min="14854" max="14854" width="36.140625" style="631" customWidth="1"/>
    <col min="14855" max="14860" width="9.85546875" style="631" customWidth="1"/>
    <col min="14861" max="14861" width="36.140625" style="631" customWidth="1"/>
    <col min="14862" max="14871" width="8.7109375" style="631" customWidth="1"/>
    <col min="14872" max="15083" width="9.85546875" style="631" customWidth="1"/>
    <col min="15084" max="15104" width="9.85546875" style="631"/>
    <col min="15105" max="15105" width="36.140625" style="631" customWidth="1"/>
    <col min="15106" max="15106" width="13.42578125" style="631" customWidth="1"/>
    <col min="15107" max="15107" width="12.140625" style="631" customWidth="1"/>
    <col min="15108" max="15108" width="14.7109375" style="631" customWidth="1"/>
    <col min="15109" max="15109" width="11.7109375" style="631" customWidth="1"/>
    <col min="15110" max="15110" width="36.140625" style="631" customWidth="1"/>
    <col min="15111" max="15116" width="9.85546875" style="631" customWidth="1"/>
    <col min="15117" max="15117" width="36.140625" style="631" customWidth="1"/>
    <col min="15118" max="15127" width="8.7109375" style="631" customWidth="1"/>
    <col min="15128" max="15339" width="9.85546875" style="631" customWidth="1"/>
    <col min="15340" max="15360" width="9.85546875" style="631"/>
    <col min="15361" max="15361" width="36.140625" style="631" customWidth="1"/>
    <col min="15362" max="15362" width="13.42578125" style="631" customWidth="1"/>
    <col min="15363" max="15363" width="12.140625" style="631" customWidth="1"/>
    <col min="15364" max="15364" width="14.7109375" style="631" customWidth="1"/>
    <col min="15365" max="15365" width="11.7109375" style="631" customWidth="1"/>
    <col min="15366" max="15366" width="36.140625" style="631" customWidth="1"/>
    <col min="15367" max="15372" width="9.85546875" style="631" customWidth="1"/>
    <col min="15373" max="15373" width="36.140625" style="631" customWidth="1"/>
    <col min="15374" max="15383" width="8.7109375" style="631" customWidth="1"/>
    <col min="15384" max="15595" width="9.85546875" style="631" customWidth="1"/>
    <col min="15596" max="15616" width="9.85546875" style="631"/>
    <col min="15617" max="15617" width="36.140625" style="631" customWidth="1"/>
    <col min="15618" max="15618" width="13.42578125" style="631" customWidth="1"/>
    <col min="15619" max="15619" width="12.140625" style="631" customWidth="1"/>
    <col min="15620" max="15620" width="14.7109375" style="631" customWidth="1"/>
    <col min="15621" max="15621" width="11.7109375" style="631" customWidth="1"/>
    <col min="15622" max="15622" width="36.140625" style="631" customWidth="1"/>
    <col min="15623" max="15628" width="9.85546875" style="631" customWidth="1"/>
    <col min="15629" max="15629" width="36.140625" style="631" customWidth="1"/>
    <col min="15630" max="15639" width="8.7109375" style="631" customWidth="1"/>
    <col min="15640" max="15851" width="9.85546875" style="631" customWidth="1"/>
    <col min="15852" max="15872" width="9.85546875" style="631"/>
    <col min="15873" max="15873" width="36.140625" style="631" customWidth="1"/>
    <col min="15874" max="15874" width="13.42578125" style="631" customWidth="1"/>
    <col min="15875" max="15875" width="12.140625" style="631" customWidth="1"/>
    <col min="15876" max="15876" width="14.7109375" style="631" customWidth="1"/>
    <col min="15877" max="15877" width="11.7109375" style="631" customWidth="1"/>
    <col min="15878" max="15878" width="36.140625" style="631" customWidth="1"/>
    <col min="15879" max="15884" width="9.85546875" style="631" customWidth="1"/>
    <col min="15885" max="15885" width="36.140625" style="631" customWidth="1"/>
    <col min="15886" max="15895" width="8.7109375" style="631" customWidth="1"/>
    <col min="15896" max="16107" width="9.85546875" style="631" customWidth="1"/>
    <col min="16108" max="16128" width="9.85546875" style="631"/>
    <col min="16129" max="16129" width="36.140625" style="631" customWidth="1"/>
    <col min="16130" max="16130" width="13.42578125" style="631" customWidth="1"/>
    <col min="16131" max="16131" width="12.140625" style="631" customWidth="1"/>
    <col min="16132" max="16132" width="14.7109375" style="631" customWidth="1"/>
    <col min="16133" max="16133" width="11.7109375" style="631" customWidth="1"/>
    <col min="16134" max="16134" width="36.140625" style="631" customWidth="1"/>
    <col min="16135" max="16140" width="9.85546875" style="631" customWidth="1"/>
    <col min="16141" max="16141" width="36.140625" style="631" customWidth="1"/>
    <col min="16142" max="16151" width="8.7109375" style="631" customWidth="1"/>
    <col min="16152" max="16363" width="9.85546875" style="631" customWidth="1"/>
    <col min="16364" max="16384" width="9.85546875" style="631"/>
  </cols>
  <sheetData>
    <row r="1" spans="1:6" ht="24.75" customHeight="1">
      <c r="A1" s="874" t="s">
        <v>2</v>
      </c>
      <c r="B1" s="887"/>
      <c r="C1" s="887"/>
      <c r="D1" s="888"/>
      <c r="E1" s="889"/>
      <c r="F1" s="890" t="s">
        <v>188</v>
      </c>
    </row>
    <row r="2" spans="1:6" ht="18.95" customHeight="1">
      <c r="D2" s="631"/>
    </row>
    <row r="3" spans="1:6" s="633" customFormat="1" ht="18.95" customHeight="1">
      <c r="A3" s="843" t="s">
        <v>1226</v>
      </c>
      <c r="B3" s="632"/>
      <c r="C3" s="632"/>
      <c r="D3" s="630"/>
      <c r="F3" s="825" t="s">
        <v>1229</v>
      </c>
    </row>
    <row r="4" spans="1:6" ht="18.95" customHeight="1">
      <c r="A4" s="637" t="s">
        <v>1227</v>
      </c>
      <c r="B4" s="635"/>
      <c r="C4" s="635"/>
      <c r="F4" s="825" t="s">
        <v>1230</v>
      </c>
    </row>
    <row r="5" spans="1:6" ht="18.95" customHeight="1">
      <c r="A5" s="637" t="s">
        <v>1228</v>
      </c>
      <c r="B5" s="635"/>
      <c r="C5" s="635"/>
      <c r="F5" s="781"/>
    </row>
    <row r="6" spans="1:6" ht="18.95" customHeight="1">
      <c r="A6" s="634"/>
      <c r="B6" s="635"/>
      <c r="C6" s="635"/>
      <c r="F6" s="636"/>
    </row>
    <row r="7" spans="1:6" ht="12.95" customHeight="1">
      <c r="A7" s="96" t="s">
        <v>348</v>
      </c>
      <c r="B7" s="638" t="s">
        <v>524</v>
      </c>
      <c r="C7" s="638" t="s">
        <v>525</v>
      </c>
      <c r="D7" s="638" t="s">
        <v>526</v>
      </c>
      <c r="E7" s="638" t="s">
        <v>527</v>
      </c>
      <c r="F7" s="151" t="s">
        <v>528</v>
      </c>
    </row>
    <row r="8" spans="1:6" ht="12.95" customHeight="1">
      <c r="A8" s="639"/>
      <c r="B8" s="638" t="s">
        <v>529</v>
      </c>
      <c r="C8" s="638" t="s">
        <v>530</v>
      </c>
      <c r="D8" s="638" t="s">
        <v>531</v>
      </c>
      <c r="E8" s="640" t="s">
        <v>532</v>
      </c>
      <c r="F8" s="641"/>
    </row>
    <row r="9" spans="1:6" ht="12.95" customHeight="1">
      <c r="A9" s="639"/>
      <c r="B9" s="455" t="s">
        <v>533</v>
      </c>
      <c r="C9" s="642" t="s">
        <v>534</v>
      </c>
      <c r="D9" s="780" t="s">
        <v>535</v>
      </c>
      <c r="E9" s="640" t="s">
        <v>536</v>
      </c>
      <c r="F9" s="643"/>
    </row>
    <row r="10" spans="1:6" ht="12.95" customHeight="1">
      <c r="A10" s="639"/>
      <c r="B10" s="640" t="s">
        <v>537</v>
      </c>
      <c r="C10" s="640" t="s">
        <v>538</v>
      </c>
      <c r="D10" s="780" t="s">
        <v>539</v>
      </c>
      <c r="E10" s="640" t="s">
        <v>540</v>
      </c>
      <c r="F10" s="643"/>
    </row>
    <row r="11" spans="1:6" ht="12.95" customHeight="1">
      <c r="A11" s="639"/>
      <c r="B11" s="640"/>
      <c r="C11" s="644" t="s">
        <v>541</v>
      </c>
      <c r="D11" s="780"/>
      <c r="E11" s="640" t="s">
        <v>542</v>
      </c>
      <c r="F11" s="643"/>
    </row>
    <row r="12" spans="1:6" ht="8.1" customHeight="1">
      <c r="A12" s="639"/>
      <c r="B12" s="641"/>
      <c r="C12" s="638"/>
      <c r="D12" s="638"/>
      <c r="E12" s="645"/>
      <c r="F12" s="643"/>
    </row>
    <row r="13" spans="1:6" ht="18" customHeight="1">
      <c r="A13" s="319" t="s">
        <v>16</v>
      </c>
      <c r="B13" s="646">
        <v>2.6</v>
      </c>
      <c r="C13" s="646">
        <v>53.7</v>
      </c>
      <c r="D13" s="646">
        <v>4.0999999999999996</v>
      </c>
      <c r="E13" s="646">
        <v>61.7</v>
      </c>
      <c r="F13" s="64" t="s">
        <v>17</v>
      </c>
    </row>
    <row r="14" spans="1:6" ht="18" customHeight="1">
      <c r="A14" s="301" t="s">
        <v>301</v>
      </c>
      <c r="B14" s="647">
        <v>2.4</v>
      </c>
      <c r="C14" s="647">
        <v>51.2</v>
      </c>
      <c r="D14" s="647">
        <v>4.5999999999999996</v>
      </c>
      <c r="E14" s="647">
        <v>66</v>
      </c>
      <c r="F14" s="800" t="s">
        <v>18</v>
      </c>
    </row>
    <row r="15" spans="1:6" ht="18" customHeight="1">
      <c r="A15" s="301" t="s">
        <v>302</v>
      </c>
      <c r="B15" s="647">
        <v>2.2999999999999998</v>
      </c>
      <c r="C15" s="647">
        <v>60.9</v>
      </c>
      <c r="D15" s="647">
        <v>3.7</v>
      </c>
      <c r="E15" s="647">
        <v>61.9</v>
      </c>
      <c r="F15" s="800" t="s">
        <v>19</v>
      </c>
    </row>
    <row r="16" spans="1:6" ht="18" customHeight="1">
      <c r="A16" s="86" t="s">
        <v>304</v>
      </c>
      <c r="B16" s="647">
        <v>1.5</v>
      </c>
      <c r="C16" s="647">
        <v>65.2</v>
      </c>
      <c r="D16" s="647">
        <v>3.8</v>
      </c>
      <c r="E16" s="647">
        <v>71.7</v>
      </c>
      <c r="F16" s="800" t="s">
        <v>21</v>
      </c>
    </row>
    <row r="17" spans="1:53" s="409" customFormat="1" ht="18" customHeight="1">
      <c r="A17" s="86" t="s">
        <v>305</v>
      </c>
      <c r="B17" s="647">
        <v>7.1</v>
      </c>
      <c r="C17" s="647">
        <v>36.9</v>
      </c>
      <c r="D17" s="647">
        <v>2.6</v>
      </c>
      <c r="E17" s="647">
        <v>26.9</v>
      </c>
      <c r="F17" s="800" t="s">
        <v>25</v>
      </c>
    </row>
    <row r="18" spans="1:53" ht="18" customHeight="1">
      <c r="A18" s="86" t="s">
        <v>306</v>
      </c>
      <c r="B18" s="647">
        <v>2.1</v>
      </c>
      <c r="C18" s="647">
        <v>62.3</v>
      </c>
      <c r="D18" s="647">
        <v>3.7</v>
      </c>
      <c r="E18" s="647">
        <v>63.3</v>
      </c>
      <c r="F18" s="800" t="s">
        <v>27</v>
      </c>
    </row>
    <row r="19" spans="1:53" ht="18" customHeight="1">
      <c r="A19" s="86" t="s">
        <v>307</v>
      </c>
      <c r="B19" s="647">
        <v>3.5</v>
      </c>
      <c r="C19" s="647">
        <v>40.1</v>
      </c>
      <c r="D19" s="647">
        <v>5.6</v>
      </c>
      <c r="E19" s="647">
        <v>61.8</v>
      </c>
      <c r="F19" s="800" t="s">
        <v>29</v>
      </c>
      <c r="BA19" s="648"/>
    </row>
    <row r="20" spans="1:53" ht="18" customHeight="1">
      <c r="A20" s="86" t="s">
        <v>308</v>
      </c>
      <c r="B20" s="647">
        <v>2.7</v>
      </c>
      <c r="C20" s="647">
        <v>60</v>
      </c>
      <c r="D20" s="647">
        <v>2.2999999999999998</v>
      </c>
      <c r="E20" s="647">
        <v>45.9</v>
      </c>
      <c r="F20" s="800" t="s">
        <v>23</v>
      </c>
    </row>
    <row r="21" spans="1:53" ht="18" customHeight="1">
      <c r="A21" s="319" t="s">
        <v>30</v>
      </c>
      <c r="B21" s="646">
        <v>2.9</v>
      </c>
      <c r="C21" s="646">
        <v>56.1</v>
      </c>
      <c r="D21" s="646">
        <v>3.3</v>
      </c>
      <c r="E21" s="646">
        <v>52.7</v>
      </c>
      <c r="F21" s="335" t="s">
        <v>31</v>
      </c>
    </row>
    <row r="22" spans="1:53" s="409" customFormat="1" ht="18" customHeight="1">
      <c r="A22" s="301" t="s">
        <v>32</v>
      </c>
      <c r="B22" s="647">
        <v>1.8</v>
      </c>
      <c r="C22" s="647">
        <v>73.7</v>
      </c>
      <c r="D22" s="647">
        <v>3.2</v>
      </c>
      <c r="E22" s="647">
        <v>63.9</v>
      </c>
      <c r="F22" s="131" t="s">
        <v>33</v>
      </c>
    </row>
    <row r="23" spans="1:53" ht="18" customHeight="1">
      <c r="A23" s="301" t="s">
        <v>36</v>
      </c>
      <c r="B23" s="647">
        <v>8.4</v>
      </c>
      <c r="C23" s="647">
        <v>25.8</v>
      </c>
      <c r="D23" s="647">
        <v>4.2</v>
      </c>
      <c r="E23" s="647">
        <v>33.299999999999997</v>
      </c>
      <c r="F23" s="131" t="s">
        <v>37</v>
      </c>
    </row>
    <row r="24" spans="1:53" ht="18" customHeight="1">
      <c r="A24" s="301" t="s">
        <v>38</v>
      </c>
      <c r="B24" s="649">
        <v>1.2</v>
      </c>
      <c r="C24" s="649">
        <v>75.7</v>
      </c>
      <c r="D24" s="649">
        <v>2</v>
      </c>
      <c r="E24" s="649">
        <v>62.3</v>
      </c>
      <c r="F24" s="800" t="s">
        <v>39</v>
      </c>
    </row>
    <row r="25" spans="1:53" ht="18" customHeight="1">
      <c r="A25" s="301" t="s">
        <v>40</v>
      </c>
      <c r="B25" s="647">
        <v>2.2999999999999998</v>
      </c>
      <c r="C25" s="647">
        <v>67.3</v>
      </c>
      <c r="D25" s="647">
        <v>2.9</v>
      </c>
      <c r="E25" s="647">
        <v>55.4</v>
      </c>
      <c r="F25" s="131" t="s">
        <v>41</v>
      </c>
    </row>
    <row r="26" spans="1:53" ht="18" customHeight="1">
      <c r="A26" s="301" t="s">
        <v>42</v>
      </c>
      <c r="B26" s="647">
        <v>2.4</v>
      </c>
      <c r="C26" s="647">
        <v>60.5</v>
      </c>
      <c r="D26" s="647">
        <v>3.3</v>
      </c>
      <c r="E26" s="647">
        <v>57.4</v>
      </c>
      <c r="F26" s="131" t="s">
        <v>43</v>
      </c>
    </row>
    <row r="27" spans="1:53" s="409" customFormat="1" ht="18" customHeight="1">
      <c r="A27" s="301" t="s">
        <v>44</v>
      </c>
      <c r="B27" s="647">
        <v>3.5</v>
      </c>
      <c r="C27" s="647">
        <v>51.2</v>
      </c>
      <c r="D27" s="647">
        <v>3.5</v>
      </c>
      <c r="E27" s="647">
        <v>50.4</v>
      </c>
      <c r="F27" s="131" t="s">
        <v>45</v>
      </c>
    </row>
    <row r="28" spans="1:53" ht="18" customHeight="1">
      <c r="A28" s="301" t="s">
        <v>46</v>
      </c>
      <c r="B28" s="647">
        <v>1.1000000000000001</v>
      </c>
      <c r="C28" s="647">
        <v>118.2</v>
      </c>
      <c r="D28" s="647">
        <v>1.9</v>
      </c>
      <c r="E28" s="647">
        <v>62.8</v>
      </c>
      <c r="F28" s="131" t="s">
        <v>47</v>
      </c>
    </row>
    <row r="29" spans="1:53" s="629" customFormat="1" ht="18" customHeight="1">
      <c r="A29" s="319" t="s">
        <v>48</v>
      </c>
      <c r="B29" s="646">
        <v>2.2000000000000002</v>
      </c>
      <c r="C29" s="646">
        <v>54</v>
      </c>
      <c r="D29" s="646">
        <v>4.4000000000000004</v>
      </c>
      <c r="E29" s="646">
        <v>66.3</v>
      </c>
      <c r="F29" s="64" t="s">
        <v>49</v>
      </c>
    </row>
    <row r="30" spans="1:53" ht="18" customHeight="1">
      <c r="A30" s="98" t="s">
        <v>309</v>
      </c>
      <c r="B30" s="647">
        <v>2.7</v>
      </c>
      <c r="C30" s="647">
        <v>50.8</v>
      </c>
      <c r="D30" s="647">
        <v>4.0999999999999996</v>
      </c>
      <c r="E30" s="647">
        <v>60.1</v>
      </c>
      <c r="F30" s="800" t="s">
        <v>54</v>
      </c>
    </row>
    <row r="31" spans="1:53" ht="18" customHeight="1">
      <c r="A31" s="326" t="s">
        <v>310</v>
      </c>
      <c r="B31" s="647">
        <v>3.4</v>
      </c>
      <c r="C31" s="647">
        <v>59.9</v>
      </c>
      <c r="D31" s="647">
        <v>2.6</v>
      </c>
      <c r="E31" s="647">
        <v>43.6</v>
      </c>
      <c r="F31" s="800" t="s">
        <v>50</v>
      </c>
    </row>
    <row r="32" spans="1:53" ht="18" customHeight="1">
      <c r="A32" s="98" t="s">
        <v>311</v>
      </c>
      <c r="B32" s="647">
        <v>2</v>
      </c>
      <c r="C32" s="647">
        <v>82.4</v>
      </c>
      <c r="D32" s="647">
        <v>2.4</v>
      </c>
      <c r="E32" s="647">
        <v>53.9</v>
      </c>
      <c r="F32" s="800" t="s">
        <v>51</v>
      </c>
    </row>
    <row r="33" spans="1:6" ht="18" customHeight="1">
      <c r="A33" s="301" t="s">
        <v>312</v>
      </c>
      <c r="B33" s="647">
        <v>1.8</v>
      </c>
      <c r="C33" s="647">
        <v>47.8</v>
      </c>
      <c r="D33" s="647">
        <v>5.7</v>
      </c>
      <c r="E33" s="647">
        <v>75.5</v>
      </c>
      <c r="F33" s="800" t="s">
        <v>52</v>
      </c>
    </row>
    <row r="34" spans="1:6" ht="18" customHeight="1">
      <c r="A34" s="326" t="s">
        <v>313</v>
      </c>
      <c r="B34" s="647">
        <v>2.1</v>
      </c>
      <c r="C34" s="647">
        <v>70.2</v>
      </c>
      <c r="D34" s="647">
        <v>2.9</v>
      </c>
      <c r="E34" s="647">
        <v>58.2</v>
      </c>
      <c r="F34" s="800" t="s">
        <v>53</v>
      </c>
    </row>
    <row r="35" spans="1:6" ht="18" customHeight="1">
      <c r="A35" s="301" t="s">
        <v>314</v>
      </c>
      <c r="B35" s="647">
        <v>3</v>
      </c>
      <c r="C35" s="647">
        <v>54.2</v>
      </c>
      <c r="D35" s="647">
        <v>3.8</v>
      </c>
      <c r="E35" s="647">
        <v>55.7</v>
      </c>
      <c r="F35" s="800" t="s">
        <v>57</v>
      </c>
    </row>
    <row r="36" spans="1:6" ht="18" customHeight="1">
      <c r="A36" s="301" t="s">
        <v>315</v>
      </c>
      <c r="B36" s="647">
        <v>2.2999999999999998</v>
      </c>
      <c r="C36" s="647">
        <v>77</v>
      </c>
      <c r="D36" s="647">
        <v>2.2999999999999998</v>
      </c>
      <c r="E36" s="647">
        <v>50.3</v>
      </c>
      <c r="F36" s="800" t="s">
        <v>59</v>
      </c>
    </row>
    <row r="37" spans="1:6" ht="18" customHeight="1">
      <c r="A37" s="301" t="s">
        <v>316</v>
      </c>
      <c r="B37" s="647">
        <v>2</v>
      </c>
      <c r="C37" s="647">
        <v>70.099999999999994</v>
      </c>
      <c r="D37" s="647">
        <v>3.2</v>
      </c>
      <c r="E37" s="647">
        <v>61.1</v>
      </c>
      <c r="F37" s="800" t="s">
        <v>61</v>
      </c>
    </row>
    <row r="38" spans="1:6" s="409" customFormat="1" ht="18" customHeight="1">
      <c r="A38" s="327" t="s">
        <v>62</v>
      </c>
      <c r="B38" s="650">
        <v>2.8</v>
      </c>
      <c r="C38" s="646">
        <v>42.6</v>
      </c>
      <c r="D38" s="646">
        <v>5.5</v>
      </c>
      <c r="E38" s="646">
        <v>66.7</v>
      </c>
      <c r="F38" s="64" t="s">
        <v>63</v>
      </c>
    </row>
    <row r="39" spans="1:6" ht="18" customHeight="1">
      <c r="A39" s="98" t="s">
        <v>64</v>
      </c>
      <c r="B39" s="647">
        <v>1.8</v>
      </c>
      <c r="C39" s="647">
        <v>64.8</v>
      </c>
      <c r="D39" s="647">
        <v>3.7</v>
      </c>
      <c r="E39" s="647">
        <v>66.900000000000006</v>
      </c>
      <c r="F39" s="131" t="s">
        <v>65</v>
      </c>
    </row>
    <row r="40" spans="1:6" ht="18" customHeight="1">
      <c r="A40" s="98" t="s">
        <v>66</v>
      </c>
      <c r="B40" s="647">
        <v>4.2</v>
      </c>
      <c r="C40" s="647">
        <v>46.2</v>
      </c>
      <c r="D40" s="647">
        <v>3</v>
      </c>
      <c r="E40" s="647">
        <v>41.8</v>
      </c>
      <c r="F40" s="800" t="s">
        <v>67</v>
      </c>
    </row>
    <row r="41" spans="1:6" ht="18" customHeight="1">
      <c r="A41" s="98" t="s">
        <v>68</v>
      </c>
      <c r="B41" s="649">
        <v>3</v>
      </c>
      <c r="C41" s="649">
        <v>34.299999999999997</v>
      </c>
      <c r="D41" s="649">
        <v>7.3</v>
      </c>
      <c r="E41" s="649">
        <v>70.599999999999994</v>
      </c>
      <c r="F41" s="800" t="s">
        <v>69</v>
      </c>
    </row>
    <row r="42" spans="1:6" ht="18" customHeight="1">
      <c r="A42" s="98" t="s">
        <v>70</v>
      </c>
      <c r="B42" s="647">
        <v>0.9</v>
      </c>
      <c r="C42" s="647">
        <v>82.4</v>
      </c>
      <c r="D42" s="647">
        <v>3.6</v>
      </c>
      <c r="E42" s="647">
        <v>80.099999999999994</v>
      </c>
      <c r="F42" s="800" t="s">
        <v>71</v>
      </c>
    </row>
    <row r="43" spans="1:6" s="409" customFormat="1" ht="18" customHeight="1">
      <c r="A43" s="98" t="s">
        <v>72</v>
      </c>
      <c r="B43" s="647">
        <v>6.5</v>
      </c>
      <c r="C43" s="647">
        <v>33.9</v>
      </c>
      <c r="D43" s="647">
        <v>3.7</v>
      </c>
      <c r="E43" s="647">
        <v>35.9</v>
      </c>
      <c r="F43" s="131" t="s">
        <v>73</v>
      </c>
    </row>
    <row r="44" spans="1:6" s="409" customFormat="1" ht="18" customHeight="1">
      <c r="A44" s="98" t="s">
        <v>74</v>
      </c>
      <c r="B44" s="647">
        <v>1.9</v>
      </c>
      <c r="C44" s="647">
        <v>81.5</v>
      </c>
      <c r="D44" s="647">
        <v>2.4</v>
      </c>
      <c r="E44" s="647">
        <v>56.8</v>
      </c>
      <c r="F44" s="131" t="s">
        <v>75</v>
      </c>
    </row>
    <row r="45" spans="1:6" s="409" customFormat="1" ht="18" customHeight="1">
      <c r="A45" s="98" t="s">
        <v>76</v>
      </c>
      <c r="B45" s="647">
        <v>1.6</v>
      </c>
      <c r="C45" s="647">
        <v>65.400000000000006</v>
      </c>
      <c r="D45" s="647">
        <v>3.9</v>
      </c>
      <c r="E45" s="647">
        <v>71</v>
      </c>
      <c r="F45" s="800" t="s">
        <v>77</v>
      </c>
    </row>
    <row r="46" spans="1:6" ht="18" customHeight="1">
      <c r="A46" s="328" t="s">
        <v>78</v>
      </c>
      <c r="B46" s="646">
        <v>1.8</v>
      </c>
      <c r="C46" s="646">
        <v>63.7</v>
      </c>
      <c r="D46" s="646">
        <v>3.5</v>
      </c>
      <c r="E46" s="646">
        <v>66.099999999999994</v>
      </c>
      <c r="F46" s="64" t="s">
        <v>79</v>
      </c>
    </row>
    <row r="47" spans="1:6" s="409" customFormat="1" ht="18" customHeight="1">
      <c r="A47" s="301" t="s">
        <v>80</v>
      </c>
      <c r="B47" s="647">
        <v>5</v>
      </c>
      <c r="C47" s="647">
        <v>35.4</v>
      </c>
      <c r="D47" s="647">
        <v>3.9</v>
      </c>
      <c r="E47" s="647">
        <v>44</v>
      </c>
      <c r="F47" s="800" t="s">
        <v>81</v>
      </c>
    </row>
    <row r="48" spans="1:6" ht="18" customHeight="1">
      <c r="A48" s="98" t="s">
        <v>82</v>
      </c>
      <c r="B48" s="647">
        <v>1</v>
      </c>
      <c r="C48" s="647">
        <v>71.400000000000006</v>
      </c>
      <c r="D48" s="647">
        <v>3.8</v>
      </c>
      <c r="E48" s="647">
        <v>78.5</v>
      </c>
      <c r="F48" s="800" t="s">
        <v>83</v>
      </c>
    </row>
    <row r="49" spans="1:6" s="409" customFormat="1" ht="18" customHeight="1">
      <c r="A49" s="98" t="s">
        <v>84</v>
      </c>
      <c r="B49" s="647">
        <v>0.1</v>
      </c>
      <c r="C49" s="647">
        <v>149.30000000000001</v>
      </c>
      <c r="D49" s="647">
        <v>2.2999999999999998</v>
      </c>
      <c r="E49" s="647">
        <v>96.5</v>
      </c>
      <c r="F49" s="800" t="s">
        <v>85</v>
      </c>
    </row>
    <row r="50" spans="1:6" s="409" customFormat="1" ht="18" customHeight="1">
      <c r="A50" s="98" t="s">
        <v>86</v>
      </c>
      <c r="B50" s="647">
        <v>2.2999999999999998</v>
      </c>
      <c r="C50" s="647">
        <v>65.5</v>
      </c>
      <c r="D50" s="647">
        <v>3</v>
      </c>
      <c r="E50" s="647">
        <v>57.1</v>
      </c>
      <c r="F50" s="800" t="s">
        <v>87</v>
      </c>
    </row>
    <row r="51" spans="1:6" ht="18" customHeight="1">
      <c r="A51" s="98" t="s">
        <v>88</v>
      </c>
      <c r="B51" s="647">
        <v>2.7</v>
      </c>
      <c r="C51" s="647">
        <v>52.5</v>
      </c>
      <c r="D51" s="647">
        <v>3.5</v>
      </c>
      <c r="E51" s="647">
        <v>56.8</v>
      </c>
      <c r="F51" s="131" t="s">
        <v>89</v>
      </c>
    </row>
    <row r="52" spans="1:6" s="409" customFormat="1" ht="12.95" customHeight="1">
      <c r="B52" s="651"/>
      <c r="C52" s="651"/>
      <c r="D52" s="651"/>
      <c r="E52" s="651"/>
    </row>
    <row r="53" spans="1:6" s="409" customFormat="1" ht="12.95" customHeight="1"/>
    <row r="54" spans="1:6" ht="12.95" customHeight="1">
      <c r="A54" s="409"/>
    </row>
    <row r="55" spans="1:6" s="409" customFormat="1" ht="12.95" customHeight="1">
      <c r="A55" s="652"/>
    </row>
    <row r="56" spans="1:6" ht="12.95" customHeight="1">
      <c r="A56" s="409"/>
    </row>
    <row r="57" spans="1:6" ht="12.95" customHeight="1">
      <c r="A57" s="450"/>
    </row>
    <row r="58" spans="1:6" ht="12.95" customHeight="1">
      <c r="A58" s="409"/>
    </row>
    <row r="59" spans="1:6" ht="12.95" customHeight="1">
      <c r="A59" s="409"/>
    </row>
    <row r="60" spans="1:6" ht="12.95" customHeight="1">
      <c r="A60" s="653"/>
    </row>
    <row r="61" spans="1:6" ht="12.95" customHeight="1">
      <c r="A61" s="409"/>
    </row>
    <row r="62" spans="1:6" ht="12.95" customHeight="1">
      <c r="A62" s="409"/>
    </row>
    <row r="63" spans="1:6" ht="12.95" customHeight="1">
      <c r="A63" s="653"/>
    </row>
    <row r="64" spans="1:6" ht="12.95" customHeight="1">
      <c r="A64" s="409"/>
    </row>
    <row r="65" spans="1:6" ht="22.5" customHeight="1">
      <c r="A65" s="874" t="s">
        <v>2</v>
      </c>
      <c r="B65" s="891"/>
      <c r="C65" s="892"/>
      <c r="D65" s="892"/>
      <c r="E65" s="892"/>
      <c r="F65" s="890" t="s">
        <v>188</v>
      </c>
    </row>
    <row r="66" spans="1:6" ht="18" customHeight="1">
      <c r="B66" s="654"/>
      <c r="C66" s="654"/>
      <c r="D66" s="654"/>
      <c r="E66" s="654"/>
    </row>
    <row r="67" spans="1:6" ht="18" customHeight="1">
      <c r="A67" s="843" t="s">
        <v>1226</v>
      </c>
      <c r="B67" s="655"/>
      <c r="C67" s="656"/>
      <c r="D67" s="656"/>
      <c r="E67" s="633"/>
      <c r="F67" s="844" t="s">
        <v>1233</v>
      </c>
    </row>
    <row r="68" spans="1:6" ht="20.25">
      <c r="A68" s="637" t="s">
        <v>1231</v>
      </c>
      <c r="B68" s="657"/>
      <c r="C68" s="654"/>
      <c r="D68" s="654"/>
      <c r="E68" s="654"/>
      <c r="F68" s="825" t="s">
        <v>1234</v>
      </c>
    </row>
    <row r="69" spans="1:6" ht="18" customHeight="1">
      <c r="A69" s="637" t="s">
        <v>1232</v>
      </c>
      <c r="B69" s="658"/>
      <c r="C69" s="654"/>
      <c r="D69" s="654"/>
      <c r="E69" s="654"/>
      <c r="F69" s="659"/>
    </row>
    <row r="70" spans="1:6" ht="18" customHeight="1">
      <c r="A70" s="637"/>
      <c r="B70" s="658"/>
      <c r="C70" s="654"/>
      <c r="D70" s="654"/>
      <c r="E70" s="654"/>
      <c r="F70" s="630"/>
    </row>
    <row r="71" spans="1:6" ht="18" customHeight="1">
      <c r="A71" s="96" t="s">
        <v>348</v>
      </c>
      <c r="B71" s="638" t="s">
        <v>524</v>
      </c>
      <c r="C71" s="638" t="s">
        <v>525</v>
      </c>
      <c r="D71" s="638" t="s">
        <v>526</v>
      </c>
      <c r="E71" s="638" t="s">
        <v>527</v>
      </c>
      <c r="F71" s="151" t="s">
        <v>528</v>
      </c>
    </row>
    <row r="72" spans="1:6" ht="18" customHeight="1">
      <c r="A72" s="639"/>
      <c r="B72" s="638" t="s">
        <v>529</v>
      </c>
      <c r="C72" s="638" t="s">
        <v>530</v>
      </c>
      <c r="D72" s="638" t="s">
        <v>531</v>
      </c>
      <c r="E72" s="640" t="s">
        <v>532</v>
      </c>
      <c r="F72" s="641"/>
    </row>
    <row r="73" spans="1:6" ht="18" customHeight="1">
      <c r="A73" s="639"/>
      <c r="B73" s="455" t="s">
        <v>533</v>
      </c>
      <c r="C73" s="642" t="s">
        <v>534</v>
      </c>
      <c r="D73" s="780" t="s">
        <v>535</v>
      </c>
      <c r="E73" s="640" t="s">
        <v>536</v>
      </c>
      <c r="F73" s="643"/>
    </row>
    <row r="74" spans="1:6" ht="18" customHeight="1">
      <c r="A74" s="639"/>
      <c r="B74" s="640" t="s">
        <v>537</v>
      </c>
      <c r="C74" s="640" t="s">
        <v>538</v>
      </c>
      <c r="D74" s="780" t="s">
        <v>539</v>
      </c>
      <c r="E74" s="640" t="s">
        <v>540</v>
      </c>
      <c r="F74" s="643"/>
    </row>
    <row r="75" spans="1:6" ht="15.75" customHeight="1">
      <c r="A75" s="639"/>
      <c r="B75" s="640"/>
      <c r="C75" s="644" t="s">
        <v>543</v>
      </c>
      <c r="D75" s="780"/>
      <c r="E75" s="640" t="s">
        <v>542</v>
      </c>
      <c r="F75" s="643"/>
    </row>
    <row r="76" spans="1:6" ht="15.75" customHeight="1">
      <c r="A76" s="327" t="s">
        <v>90</v>
      </c>
      <c r="B76" s="660">
        <v>2.8</v>
      </c>
      <c r="C76" s="660">
        <v>46</v>
      </c>
      <c r="D76" s="660">
        <v>4.4000000000000004</v>
      </c>
      <c r="E76" s="660">
        <v>61.7</v>
      </c>
      <c r="F76" s="381" t="s">
        <v>91</v>
      </c>
    </row>
    <row r="77" spans="1:6" ht="15.75" customHeight="1">
      <c r="A77" s="332" t="s">
        <v>92</v>
      </c>
      <c r="B77" s="661">
        <v>1.6</v>
      </c>
      <c r="C77" s="661">
        <v>88.5</v>
      </c>
      <c r="D77" s="661">
        <v>2.6</v>
      </c>
      <c r="E77" s="662">
        <v>62.2</v>
      </c>
      <c r="F77" s="384" t="s">
        <v>93</v>
      </c>
    </row>
    <row r="78" spans="1:6" ht="15.75" customHeight="1">
      <c r="A78" s="332" t="s">
        <v>94</v>
      </c>
      <c r="B78" s="661">
        <v>4.9000000000000004</v>
      </c>
      <c r="C78" s="661">
        <v>11.9</v>
      </c>
      <c r="D78" s="661">
        <v>11.4</v>
      </c>
      <c r="E78" s="662">
        <v>70</v>
      </c>
      <c r="F78" s="384" t="s">
        <v>95</v>
      </c>
    </row>
    <row r="79" spans="1:6" ht="15.75" customHeight="1">
      <c r="A79" s="332" t="s">
        <v>349</v>
      </c>
      <c r="B79" s="661">
        <v>2.5</v>
      </c>
      <c r="C79" s="661">
        <v>43.8</v>
      </c>
      <c r="D79" s="661">
        <v>5.8</v>
      </c>
      <c r="E79" s="662">
        <v>70.2</v>
      </c>
      <c r="F79" s="384" t="s">
        <v>350</v>
      </c>
    </row>
    <row r="80" spans="1:6" ht="15.75" customHeight="1">
      <c r="A80" s="332" t="s">
        <v>472</v>
      </c>
      <c r="B80" s="661">
        <v>1.3</v>
      </c>
      <c r="C80" s="661">
        <v>51</v>
      </c>
      <c r="D80" s="661">
        <v>5.0999999999999996</v>
      </c>
      <c r="E80" s="662">
        <v>79.8</v>
      </c>
      <c r="F80" s="384" t="s">
        <v>473</v>
      </c>
    </row>
    <row r="81" spans="1:6" ht="15.75" customHeight="1">
      <c r="A81" s="332" t="s">
        <v>357</v>
      </c>
      <c r="B81" s="661">
        <v>3</v>
      </c>
      <c r="C81" s="661">
        <v>57</v>
      </c>
      <c r="D81" s="661">
        <v>3.2</v>
      </c>
      <c r="E81" s="662">
        <v>51.4</v>
      </c>
      <c r="F81" s="384" t="s">
        <v>358</v>
      </c>
    </row>
    <row r="82" spans="1:6" ht="15.75" customHeight="1">
      <c r="A82" s="332" t="s">
        <v>361</v>
      </c>
      <c r="B82" s="661">
        <v>5.2</v>
      </c>
      <c r="C82" s="661">
        <v>35.799999999999997</v>
      </c>
      <c r="D82" s="661">
        <v>3.6</v>
      </c>
      <c r="E82" s="662">
        <v>40.700000000000003</v>
      </c>
      <c r="F82" s="661" t="s">
        <v>362</v>
      </c>
    </row>
    <row r="83" spans="1:6" ht="15.75" customHeight="1">
      <c r="A83" s="332" t="s">
        <v>359</v>
      </c>
      <c r="B83" s="661">
        <v>3.7</v>
      </c>
      <c r="C83" s="661">
        <v>57.3</v>
      </c>
      <c r="D83" s="661">
        <v>2.2999999999999998</v>
      </c>
      <c r="E83" s="662">
        <v>38.200000000000003</v>
      </c>
      <c r="F83" s="384" t="s">
        <v>360</v>
      </c>
    </row>
    <row r="84" spans="1:6" ht="15.75" customHeight="1">
      <c r="A84" s="332" t="s">
        <v>365</v>
      </c>
      <c r="B84" s="661">
        <v>1.4</v>
      </c>
      <c r="C84" s="661">
        <v>46.9</v>
      </c>
      <c r="D84" s="661">
        <v>4.5</v>
      </c>
      <c r="E84" s="662">
        <v>76.7</v>
      </c>
      <c r="F84" s="384" t="s">
        <v>366</v>
      </c>
    </row>
    <row r="85" spans="1:6" ht="15.75" customHeight="1">
      <c r="A85" s="332" t="s">
        <v>367</v>
      </c>
      <c r="B85" s="661">
        <v>2.8</v>
      </c>
      <c r="C85" s="661">
        <v>69.400000000000006</v>
      </c>
      <c r="D85" s="661">
        <v>2.2000000000000002</v>
      </c>
      <c r="E85" s="662">
        <v>44.2</v>
      </c>
      <c r="F85" s="384" t="s">
        <v>368</v>
      </c>
    </row>
    <row r="86" spans="1:6" ht="15.75" customHeight="1">
      <c r="A86" s="332" t="s">
        <v>363</v>
      </c>
      <c r="B86" s="661">
        <v>2.1</v>
      </c>
      <c r="C86" s="661">
        <v>77.599999999999994</v>
      </c>
      <c r="D86" s="661">
        <v>2.2000000000000002</v>
      </c>
      <c r="E86" s="662">
        <v>51.2</v>
      </c>
      <c r="F86" s="384" t="s">
        <v>364</v>
      </c>
    </row>
    <row r="87" spans="1:6" ht="15.75" customHeight="1">
      <c r="A87" s="332" t="s">
        <v>98</v>
      </c>
      <c r="B87" s="661">
        <v>2.4</v>
      </c>
      <c r="C87" s="661">
        <v>61.5</v>
      </c>
      <c r="D87" s="661">
        <v>3.5</v>
      </c>
      <c r="E87" s="662">
        <v>59.6</v>
      </c>
      <c r="F87" s="384" t="s">
        <v>99</v>
      </c>
    </row>
    <row r="88" spans="1:6" ht="15.75" customHeight="1">
      <c r="A88" s="663" t="s">
        <v>100</v>
      </c>
      <c r="B88" s="664">
        <v>53.9</v>
      </c>
      <c r="C88" s="664">
        <v>3.5</v>
      </c>
      <c r="D88" s="664">
        <v>36.700000000000003</v>
      </c>
      <c r="E88" s="665">
        <v>40.5</v>
      </c>
      <c r="F88" s="666" t="s">
        <v>101</v>
      </c>
    </row>
    <row r="89" spans="1:6" ht="15.75" customHeight="1">
      <c r="A89" s="332" t="s">
        <v>102</v>
      </c>
      <c r="B89" s="661">
        <v>4.9000000000000004</v>
      </c>
      <c r="C89" s="661">
        <v>44.4</v>
      </c>
      <c r="D89" s="661">
        <v>3.3</v>
      </c>
      <c r="E89" s="662">
        <v>40.700000000000003</v>
      </c>
      <c r="F89" s="384" t="s">
        <v>103</v>
      </c>
    </row>
    <row r="90" spans="1:6" ht="15.75" customHeight="1">
      <c r="A90" s="332" t="s">
        <v>104</v>
      </c>
      <c r="B90" s="661">
        <v>2.4</v>
      </c>
      <c r="C90" s="661">
        <v>67.599999999999994</v>
      </c>
      <c r="D90" s="661">
        <v>2.7</v>
      </c>
      <c r="E90" s="662">
        <v>52.7</v>
      </c>
      <c r="F90" s="384" t="s">
        <v>105</v>
      </c>
    </row>
    <row r="91" spans="1:6" ht="15.75" customHeight="1">
      <c r="A91" s="332" t="s">
        <v>106</v>
      </c>
      <c r="B91" s="661">
        <v>2.9</v>
      </c>
      <c r="C91" s="661">
        <v>62.4</v>
      </c>
      <c r="D91" s="661">
        <v>2.6</v>
      </c>
      <c r="E91" s="662">
        <v>46.8</v>
      </c>
      <c r="F91" s="384" t="s">
        <v>107</v>
      </c>
    </row>
    <row r="92" spans="1:6" ht="15.75" customHeight="1">
      <c r="A92" s="332" t="s">
        <v>108</v>
      </c>
      <c r="B92" s="661">
        <v>0.6</v>
      </c>
      <c r="C92" s="661">
        <v>116.9</v>
      </c>
      <c r="D92" s="661">
        <v>1.9</v>
      </c>
      <c r="E92" s="662">
        <v>74.7</v>
      </c>
      <c r="F92" s="384" t="s">
        <v>109</v>
      </c>
    </row>
    <row r="93" spans="1:6" ht="15.75" customHeight="1">
      <c r="A93" s="328" t="s">
        <v>110</v>
      </c>
      <c r="B93" s="660">
        <v>1.3</v>
      </c>
      <c r="C93" s="660">
        <v>56.3</v>
      </c>
      <c r="D93" s="660">
        <v>4.8</v>
      </c>
      <c r="E93" s="660">
        <v>78.8</v>
      </c>
      <c r="F93" s="335" t="s">
        <v>111</v>
      </c>
    </row>
    <row r="94" spans="1:6" ht="15.75" customHeight="1">
      <c r="A94" s="332" t="s">
        <v>112</v>
      </c>
      <c r="B94" s="661">
        <v>2.8</v>
      </c>
      <c r="C94" s="661">
        <v>68.7</v>
      </c>
      <c r="D94" s="661">
        <v>1.8</v>
      </c>
      <c r="E94" s="662">
        <v>39.1</v>
      </c>
      <c r="F94" s="384" t="s">
        <v>113</v>
      </c>
    </row>
    <row r="95" spans="1:6" ht="15.75" customHeight="1">
      <c r="A95" s="332" t="s">
        <v>114</v>
      </c>
      <c r="B95" s="661">
        <v>2.6</v>
      </c>
      <c r="C95" s="661">
        <v>76.900000000000006</v>
      </c>
      <c r="D95" s="661">
        <v>2.2000000000000002</v>
      </c>
      <c r="E95" s="662">
        <v>46.2</v>
      </c>
      <c r="F95" s="384" t="s">
        <v>115</v>
      </c>
    </row>
    <row r="96" spans="1:6" ht="15.75" customHeight="1">
      <c r="A96" s="332" t="s">
        <v>116</v>
      </c>
      <c r="B96" s="661">
        <v>2</v>
      </c>
      <c r="C96" s="661">
        <v>74.3</v>
      </c>
      <c r="D96" s="661">
        <v>2.5</v>
      </c>
      <c r="E96" s="662">
        <v>54.8</v>
      </c>
      <c r="F96" s="384" t="s">
        <v>117</v>
      </c>
    </row>
    <row r="97" spans="1:6" ht="15.75" customHeight="1">
      <c r="A97" s="332" t="s">
        <v>118</v>
      </c>
      <c r="B97" s="661">
        <v>0.4</v>
      </c>
      <c r="C97" s="661">
        <v>69.7</v>
      </c>
      <c r="D97" s="661">
        <v>4.8</v>
      </c>
      <c r="E97" s="662">
        <v>91.5</v>
      </c>
      <c r="F97" s="384" t="s">
        <v>119</v>
      </c>
    </row>
    <row r="98" spans="1:6" ht="15.75" customHeight="1">
      <c r="A98" s="332" t="s">
        <v>120</v>
      </c>
      <c r="B98" s="661">
        <v>0.7</v>
      </c>
      <c r="C98" s="661">
        <v>47.6</v>
      </c>
      <c r="D98" s="661">
        <v>6.3</v>
      </c>
      <c r="E98" s="662">
        <v>89.4</v>
      </c>
      <c r="F98" s="384" t="s">
        <v>121</v>
      </c>
    </row>
    <row r="99" spans="1:6" ht="15.75" customHeight="1">
      <c r="A99" s="332" t="s">
        <v>122</v>
      </c>
      <c r="B99" s="667">
        <v>0</v>
      </c>
      <c r="C99" s="661">
        <v>207.5</v>
      </c>
      <c r="D99" s="661">
        <v>1.8</v>
      </c>
      <c r="E99" s="662">
        <v>102.6</v>
      </c>
      <c r="F99" s="384" t="s">
        <v>123</v>
      </c>
    </row>
    <row r="100" spans="1:6" ht="15.75" customHeight="1">
      <c r="A100" s="332" t="s">
        <v>124</v>
      </c>
      <c r="B100" s="661">
        <v>2.6</v>
      </c>
      <c r="C100" s="661">
        <v>56.1</v>
      </c>
      <c r="D100" s="661">
        <v>3.8</v>
      </c>
      <c r="E100" s="662">
        <v>59.1</v>
      </c>
      <c r="F100" s="384" t="s">
        <v>1094</v>
      </c>
    </row>
    <row r="101" spans="1:6" ht="15.75" customHeight="1">
      <c r="A101" s="332" t="s">
        <v>126</v>
      </c>
      <c r="B101" s="661">
        <v>3.6</v>
      </c>
      <c r="C101" s="661">
        <v>60.7</v>
      </c>
      <c r="D101" s="661">
        <v>2.4</v>
      </c>
      <c r="E101" s="662">
        <v>39.700000000000003</v>
      </c>
      <c r="F101" s="384" t="s">
        <v>127</v>
      </c>
    </row>
    <row r="102" spans="1:6" ht="15.75" customHeight="1">
      <c r="A102" s="328" t="s">
        <v>128</v>
      </c>
      <c r="B102" s="660">
        <v>3.2</v>
      </c>
      <c r="C102" s="660">
        <v>51.4</v>
      </c>
      <c r="D102" s="660">
        <v>3.6</v>
      </c>
      <c r="E102" s="660">
        <v>52.6</v>
      </c>
      <c r="F102" s="381" t="s">
        <v>129</v>
      </c>
    </row>
    <row r="103" spans="1:6" ht="15.75" customHeight="1">
      <c r="A103" s="332" t="s">
        <v>130</v>
      </c>
      <c r="B103" s="661">
        <v>2.4</v>
      </c>
      <c r="C103" s="661">
        <v>55.8</v>
      </c>
      <c r="D103" s="661">
        <v>3.7</v>
      </c>
      <c r="E103" s="662">
        <v>60.8</v>
      </c>
      <c r="F103" s="384" t="s">
        <v>131</v>
      </c>
    </row>
    <row r="104" spans="1:6" ht="15.75" customHeight="1">
      <c r="A104" s="332" t="s">
        <v>132</v>
      </c>
      <c r="B104" s="661">
        <v>4.5</v>
      </c>
      <c r="C104" s="661">
        <v>57</v>
      </c>
      <c r="D104" s="661">
        <v>1.9</v>
      </c>
      <c r="E104" s="662">
        <v>30.3</v>
      </c>
      <c r="F104" s="384" t="s">
        <v>133</v>
      </c>
    </row>
    <row r="105" spans="1:6" ht="15.75" customHeight="1">
      <c r="A105" s="332" t="s">
        <v>134</v>
      </c>
      <c r="B105" s="661">
        <v>4</v>
      </c>
      <c r="C105" s="661">
        <v>42.4</v>
      </c>
      <c r="D105" s="661">
        <v>4.5</v>
      </c>
      <c r="E105" s="662">
        <v>53.2</v>
      </c>
      <c r="F105" s="384" t="s">
        <v>135</v>
      </c>
    </row>
    <row r="106" spans="1:6" ht="15.75" customHeight="1">
      <c r="A106" s="332" t="s">
        <v>136</v>
      </c>
      <c r="B106" s="661">
        <v>4</v>
      </c>
      <c r="C106" s="661">
        <v>52.9</v>
      </c>
      <c r="D106" s="661">
        <v>2.9</v>
      </c>
      <c r="E106" s="662">
        <v>42.6</v>
      </c>
      <c r="F106" s="384" t="s">
        <v>137</v>
      </c>
    </row>
    <row r="107" spans="1:6" ht="15.75" customHeight="1">
      <c r="A107" s="332" t="s">
        <v>138</v>
      </c>
      <c r="B107" s="661">
        <v>3.7</v>
      </c>
      <c r="C107" s="661">
        <v>57.7</v>
      </c>
      <c r="D107" s="661">
        <v>2.1</v>
      </c>
      <c r="E107" s="662">
        <v>36.299999999999997</v>
      </c>
      <c r="F107" s="384" t="s">
        <v>139</v>
      </c>
    </row>
    <row r="108" spans="1:6" ht="15.75" customHeight="1">
      <c r="A108" s="328" t="s">
        <v>140</v>
      </c>
      <c r="B108" s="660">
        <v>2</v>
      </c>
      <c r="C108" s="660">
        <v>55.7</v>
      </c>
      <c r="D108" s="660">
        <v>3.2</v>
      </c>
      <c r="E108" s="660">
        <v>61.2</v>
      </c>
      <c r="F108" s="335" t="s">
        <v>141</v>
      </c>
    </row>
    <row r="109" spans="1:6" ht="15.75" customHeight="1">
      <c r="A109" s="332" t="s">
        <v>142</v>
      </c>
      <c r="B109" s="661">
        <v>2.7</v>
      </c>
      <c r="C109" s="661">
        <v>56.9</v>
      </c>
      <c r="D109" s="661">
        <v>3.7</v>
      </c>
      <c r="E109" s="662">
        <v>58.2</v>
      </c>
      <c r="F109" s="384" t="s">
        <v>143</v>
      </c>
    </row>
    <row r="110" spans="1:6" ht="15.75" customHeight="1">
      <c r="A110" s="332" t="s">
        <v>144</v>
      </c>
      <c r="B110" s="661">
        <v>1.5</v>
      </c>
      <c r="C110" s="661">
        <v>99</v>
      </c>
      <c r="D110" s="661">
        <v>2.2000000000000002</v>
      </c>
      <c r="E110" s="662">
        <v>60.6</v>
      </c>
      <c r="F110" s="384" t="s">
        <v>145</v>
      </c>
    </row>
    <row r="111" spans="1:6" ht="15.75" customHeight="1">
      <c r="A111" s="332" t="s">
        <v>146</v>
      </c>
      <c r="B111" s="661">
        <v>1.5</v>
      </c>
      <c r="C111" s="661">
        <v>74.599999999999994</v>
      </c>
      <c r="D111" s="661">
        <v>3.4</v>
      </c>
      <c r="E111" s="662">
        <v>68.8</v>
      </c>
      <c r="F111" s="384" t="s">
        <v>1098</v>
      </c>
    </row>
    <row r="112" spans="1:6" ht="15.75" customHeight="1">
      <c r="A112" s="332" t="s">
        <v>148</v>
      </c>
      <c r="B112" s="661">
        <v>0.9</v>
      </c>
      <c r="C112" s="661">
        <v>41.7</v>
      </c>
      <c r="D112" s="661">
        <v>3.3</v>
      </c>
      <c r="E112" s="662">
        <v>78.5</v>
      </c>
      <c r="F112" s="384" t="s">
        <v>149</v>
      </c>
    </row>
    <row r="113" spans="1:6" ht="15.75" customHeight="1">
      <c r="A113" s="332" t="s">
        <v>150</v>
      </c>
      <c r="B113" s="661">
        <v>2.6</v>
      </c>
      <c r="C113" s="661">
        <v>93.4</v>
      </c>
      <c r="D113" s="661">
        <v>1.3</v>
      </c>
      <c r="E113" s="662">
        <v>34.200000000000003</v>
      </c>
      <c r="F113" s="384" t="s">
        <v>151</v>
      </c>
    </row>
    <row r="114" spans="1:6" ht="15.75" customHeight="1">
      <c r="A114" s="332" t="s">
        <v>152</v>
      </c>
      <c r="B114" s="661">
        <v>3.7</v>
      </c>
      <c r="C114" s="661">
        <v>52.1</v>
      </c>
      <c r="D114" s="661">
        <v>2.6</v>
      </c>
      <c r="E114" s="662">
        <v>41.2</v>
      </c>
      <c r="F114" s="384" t="s">
        <v>153</v>
      </c>
    </row>
    <row r="115" spans="1:6" ht="15.75" customHeight="1">
      <c r="A115" s="319" t="s">
        <v>154</v>
      </c>
      <c r="B115" s="660">
        <v>3.8</v>
      </c>
      <c r="C115" s="660">
        <v>53.2</v>
      </c>
      <c r="D115" s="660">
        <v>2.9</v>
      </c>
      <c r="E115" s="660">
        <v>43.1</v>
      </c>
      <c r="F115" s="335" t="s">
        <v>155</v>
      </c>
    </row>
    <row r="116" spans="1:6" ht="15.75" customHeight="1">
      <c r="A116" s="332" t="s">
        <v>156</v>
      </c>
      <c r="B116" s="661">
        <v>12.8</v>
      </c>
      <c r="C116" s="661">
        <v>21.2</v>
      </c>
      <c r="D116" s="661">
        <v>1.5</v>
      </c>
      <c r="E116" s="662">
        <v>10.5</v>
      </c>
      <c r="F116" s="384" t="s">
        <v>157</v>
      </c>
    </row>
    <row r="117" spans="1:6" ht="15.75" customHeight="1">
      <c r="A117" s="332" t="s">
        <v>158</v>
      </c>
      <c r="B117" s="661">
        <v>1.6</v>
      </c>
      <c r="C117" s="661">
        <v>75.900000000000006</v>
      </c>
      <c r="D117" s="661">
        <v>3.2</v>
      </c>
      <c r="E117" s="662">
        <v>67.5</v>
      </c>
      <c r="F117" s="384" t="s">
        <v>159</v>
      </c>
    </row>
    <row r="118" spans="1:6" ht="15.75" customHeight="1">
      <c r="A118" s="332" t="s">
        <v>160</v>
      </c>
      <c r="B118" s="661">
        <v>6.7</v>
      </c>
      <c r="C118" s="661">
        <v>41.5</v>
      </c>
      <c r="D118" s="661">
        <v>2.1</v>
      </c>
      <c r="E118" s="662">
        <v>24.3</v>
      </c>
      <c r="F118" s="384" t="s">
        <v>161</v>
      </c>
    </row>
    <row r="119" spans="1:6" ht="15.75" customHeight="1">
      <c r="A119" s="332" t="s">
        <v>162</v>
      </c>
      <c r="B119" s="661">
        <v>5.3</v>
      </c>
      <c r="C119" s="661">
        <v>45.2</v>
      </c>
      <c r="D119" s="661">
        <v>2.8</v>
      </c>
      <c r="E119" s="662">
        <v>34.4</v>
      </c>
      <c r="F119" s="384" t="s">
        <v>163</v>
      </c>
    </row>
    <row r="120" spans="1:6" ht="15.75" customHeight="1">
      <c r="A120" s="327" t="s">
        <v>164</v>
      </c>
      <c r="B120" s="660">
        <v>4.7</v>
      </c>
      <c r="C120" s="660">
        <v>42</v>
      </c>
      <c r="D120" s="660">
        <v>3.8</v>
      </c>
      <c r="E120" s="660">
        <v>44.7</v>
      </c>
      <c r="F120" s="335" t="s">
        <v>165</v>
      </c>
    </row>
    <row r="121" spans="1:6" ht="15.75" customHeight="1">
      <c r="A121" s="332" t="s">
        <v>166</v>
      </c>
      <c r="B121" s="661">
        <v>3.9</v>
      </c>
      <c r="C121" s="661">
        <v>57.4</v>
      </c>
      <c r="D121" s="661">
        <v>2.2999999999999998</v>
      </c>
      <c r="E121" s="662">
        <v>37.6</v>
      </c>
      <c r="F121" s="384" t="s">
        <v>167</v>
      </c>
    </row>
    <row r="122" spans="1:6" ht="15.75" customHeight="1">
      <c r="A122" s="332" t="s">
        <v>168</v>
      </c>
      <c r="B122" s="661">
        <v>10.6</v>
      </c>
      <c r="C122" s="661">
        <v>24.9</v>
      </c>
      <c r="D122" s="661">
        <v>2.8</v>
      </c>
      <c r="E122" s="662">
        <v>21</v>
      </c>
      <c r="F122" s="384" t="s">
        <v>169</v>
      </c>
    </row>
    <row r="123" spans="1:6" ht="15.75" customHeight="1">
      <c r="A123" s="332" t="s">
        <v>170</v>
      </c>
      <c r="B123" s="661">
        <v>4.0999999999999996</v>
      </c>
      <c r="C123" s="661">
        <v>43.9</v>
      </c>
      <c r="D123" s="661">
        <v>4.2</v>
      </c>
      <c r="E123" s="662">
        <v>50.1</v>
      </c>
      <c r="F123" s="384" t="s">
        <v>171</v>
      </c>
    </row>
    <row r="124" spans="1:6" ht="15.75" customHeight="1">
      <c r="A124" s="319" t="s">
        <v>174</v>
      </c>
      <c r="B124" s="660">
        <v>2.2999999999999998</v>
      </c>
      <c r="C124" s="660">
        <v>78.099999999999994</v>
      </c>
      <c r="D124" s="660">
        <v>2.2999999999999998</v>
      </c>
      <c r="E124" s="660">
        <v>50.1</v>
      </c>
      <c r="F124" s="335" t="s">
        <v>175</v>
      </c>
    </row>
    <row r="125" spans="1:6" ht="15.75" customHeight="1">
      <c r="A125" s="301" t="s">
        <v>178</v>
      </c>
      <c r="B125" s="661">
        <v>2.2999999999999998</v>
      </c>
      <c r="C125" s="661">
        <v>78.099999999999994</v>
      </c>
      <c r="D125" s="661">
        <v>2.2999999999999998</v>
      </c>
      <c r="E125" s="662">
        <v>50.1</v>
      </c>
      <c r="F125" s="384" t="s">
        <v>501</v>
      </c>
    </row>
    <row r="126" spans="1:6" ht="9" customHeight="1">
      <c r="A126" s="641"/>
      <c r="B126" s="668"/>
      <c r="C126" s="668"/>
      <c r="D126" s="668"/>
      <c r="E126" s="668"/>
      <c r="F126" s="669"/>
    </row>
    <row r="127" spans="1:6" ht="18" customHeight="1">
      <c r="A127" s="319" t="s">
        <v>351</v>
      </c>
      <c r="B127" s="670">
        <v>2.4</v>
      </c>
      <c r="C127" s="670">
        <v>51.4</v>
      </c>
      <c r="D127" s="670">
        <v>4</v>
      </c>
      <c r="E127" s="660">
        <v>63.8</v>
      </c>
      <c r="F127" s="381" t="s">
        <v>181</v>
      </c>
    </row>
    <row r="128" spans="1:6" ht="18" customHeight="1">
      <c r="A128" s="144"/>
      <c r="B128" s="671"/>
      <c r="C128" s="671"/>
      <c r="D128" s="671"/>
      <c r="E128" s="671"/>
      <c r="F128" s="564"/>
    </row>
    <row r="129" spans="1:6" ht="12.75">
      <c r="A129" s="672" t="s">
        <v>544</v>
      </c>
      <c r="B129" s="668"/>
      <c r="C129" s="668"/>
      <c r="D129" s="668"/>
      <c r="E129" s="668"/>
      <c r="F129" s="565" t="s">
        <v>545</v>
      </c>
    </row>
    <row r="130" spans="1:6" ht="12.75">
      <c r="A130" s="309" t="s">
        <v>193</v>
      </c>
      <c r="B130" s="310"/>
      <c r="C130" s="310"/>
      <c r="D130" s="310"/>
      <c r="E130" s="310"/>
      <c r="F130" s="152" t="s">
        <v>346</v>
      </c>
    </row>
    <row r="131" spans="1:6" ht="18" customHeight="1">
      <c r="A131" s="409"/>
      <c r="B131" s="673"/>
      <c r="C131" s="673"/>
      <c r="D131" s="673"/>
      <c r="E131" s="673"/>
      <c r="F131" s="630"/>
    </row>
    <row r="132" spans="1:6" ht="18" customHeight="1">
      <c r="A132" s="409"/>
      <c r="B132" s="674"/>
      <c r="C132" s="673"/>
      <c r="D132" s="673"/>
      <c r="E132" s="673"/>
      <c r="F132" s="630"/>
    </row>
    <row r="133" spans="1:6" ht="18" customHeight="1">
      <c r="A133" s="409"/>
      <c r="B133" s="675"/>
      <c r="C133" s="654"/>
      <c r="D133" s="654"/>
      <c r="E133" s="654"/>
      <c r="F133" s="630"/>
    </row>
    <row r="134" spans="1:6" ht="18" customHeight="1">
      <c r="A134" s="653"/>
      <c r="B134" s="654"/>
      <c r="C134" s="654"/>
      <c r="D134" s="654"/>
      <c r="E134" s="654"/>
      <c r="F134" s="630"/>
    </row>
    <row r="135" spans="1:6" ht="18" customHeight="1">
      <c r="A135" s="409"/>
      <c r="B135" s="654"/>
      <c r="C135" s="673"/>
      <c r="D135" s="673"/>
      <c r="E135" s="673"/>
      <c r="F135" s="630"/>
    </row>
    <row r="136" spans="1:6" ht="18" customHeight="1">
      <c r="A136" s="653"/>
      <c r="B136" s="653"/>
      <c r="C136" s="653"/>
      <c r="E136" s="653"/>
    </row>
    <row r="137" spans="1:6" ht="18" customHeight="1">
      <c r="A137" s="653"/>
      <c r="B137" s="653"/>
      <c r="C137" s="653"/>
      <c r="E137" s="653"/>
    </row>
    <row r="138" spans="1:6" ht="18" customHeight="1">
      <c r="A138" s="653"/>
      <c r="B138" s="653"/>
      <c r="C138" s="653"/>
      <c r="E138" s="653"/>
    </row>
    <row r="139" spans="1:6" ht="18" customHeight="1">
      <c r="A139" s="653"/>
      <c r="B139" s="653"/>
      <c r="C139" s="653"/>
      <c r="E139" s="653"/>
    </row>
    <row r="140" spans="1:6" ht="18" customHeight="1">
      <c r="A140" s="653"/>
      <c r="B140" s="653"/>
      <c r="C140" s="653"/>
      <c r="E140" s="653"/>
    </row>
    <row r="141" spans="1:6" ht="18" customHeight="1">
      <c r="A141" s="653"/>
      <c r="B141" s="653"/>
      <c r="C141" s="653"/>
      <c r="E141" s="653"/>
    </row>
    <row r="142" spans="1:6" ht="18" customHeight="1">
      <c r="A142" s="653"/>
      <c r="B142" s="653"/>
      <c r="C142" s="653"/>
      <c r="E142" s="653"/>
    </row>
    <row r="143" spans="1:6" ht="18" customHeight="1">
      <c r="A143" s="653"/>
      <c r="B143" s="653"/>
      <c r="C143" s="653"/>
      <c r="E143" s="653"/>
    </row>
    <row r="144" spans="1:6" ht="18" customHeight="1">
      <c r="A144" s="653"/>
      <c r="B144" s="653"/>
      <c r="C144" s="653"/>
      <c r="E144" s="653"/>
    </row>
    <row r="145" spans="1:5" ht="18" customHeight="1">
      <c r="A145" s="653"/>
      <c r="B145" s="653"/>
      <c r="C145" s="653"/>
      <c r="E145" s="653"/>
    </row>
    <row r="146" spans="1:5" ht="18" customHeight="1">
      <c r="A146" s="653"/>
      <c r="B146" s="653"/>
      <c r="C146" s="653"/>
      <c r="E146" s="653"/>
    </row>
    <row r="147" spans="1:5" ht="18" customHeight="1">
      <c r="A147" s="653"/>
      <c r="B147" s="653"/>
      <c r="C147" s="653"/>
      <c r="E147" s="653"/>
    </row>
    <row r="148" spans="1:5" ht="18" customHeight="1">
      <c r="A148" s="653"/>
      <c r="B148" s="653"/>
      <c r="C148" s="653"/>
      <c r="E148" s="653"/>
    </row>
    <row r="149" spans="1:5" ht="18" customHeight="1">
      <c r="A149" s="653"/>
      <c r="B149" s="653"/>
      <c r="C149" s="653"/>
    </row>
    <row r="150" spans="1:5" ht="18" customHeight="1">
      <c r="A150" s="653"/>
      <c r="B150" s="653"/>
      <c r="C150" s="653"/>
    </row>
    <row r="151" spans="1:5" ht="18" customHeight="1">
      <c r="A151" s="653"/>
      <c r="B151" s="653"/>
      <c r="C151" s="653"/>
    </row>
    <row r="152" spans="1:5" ht="18" customHeight="1">
      <c r="A152" s="653"/>
      <c r="B152" s="653"/>
      <c r="C152" s="653"/>
      <c r="D152" s="631"/>
    </row>
    <row r="153" spans="1:5" ht="18" customHeight="1">
      <c r="A153" s="653"/>
      <c r="B153" s="653"/>
      <c r="C153" s="653"/>
      <c r="D153" s="631"/>
    </row>
    <row r="154" spans="1:5" ht="18" customHeight="1">
      <c r="A154" s="653"/>
      <c r="B154" s="653"/>
      <c r="C154" s="653"/>
      <c r="D154" s="631"/>
    </row>
    <row r="155" spans="1:5" ht="18" customHeight="1">
      <c r="A155" s="653"/>
      <c r="B155" s="653"/>
      <c r="C155" s="653"/>
      <c r="D155" s="631"/>
    </row>
    <row r="156" spans="1:5" ht="18" customHeight="1">
      <c r="A156" s="653"/>
      <c r="B156" s="653"/>
      <c r="C156" s="653"/>
      <c r="D156" s="631"/>
    </row>
    <row r="157" spans="1:5" ht="18" customHeight="1">
      <c r="A157" s="653"/>
      <c r="B157" s="653"/>
      <c r="C157" s="653"/>
      <c r="D157" s="631"/>
    </row>
    <row r="158" spans="1:5" ht="18" customHeight="1">
      <c r="A158" s="653"/>
      <c r="B158" s="653"/>
      <c r="C158" s="653"/>
      <c r="D158" s="631"/>
    </row>
    <row r="159" spans="1:5" ht="18" customHeight="1">
      <c r="A159" s="653"/>
      <c r="B159" s="653"/>
      <c r="C159" s="653"/>
      <c r="D159" s="631"/>
    </row>
    <row r="160" spans="1:5" ht="18" customHeight="1">
      <c r="A160" s="653"/>
      <c r="B160" s="653"/>
      <c r="C160" s="653"/>
      <c r="D160" s="631"/>
    </row>
    <row r="161" spans="1:4" ht="18" customHeight="1">
      <c r="A161" s="653"/>
      <c r="B161" s="653"/>
      <c r="C161" s="653"/>
      <c r="D161" s="631"/>
    </row>
    <row r="162" spans="1:4" ht="18" customHeight="1">
      <c r="A162" s="653"/>
      <c r="B162" s="653"/>
      <c r="C162" s="653"/>
      <c r="D162" s="631"/>
    </row>
    <row r="163" spans="1:4" ht="18" customHeight="1">
      <c r="A163" s="653"/>
      <c r="B163" s="653"/>
      <c r="C163" s="653"/>
      <c r="D163" s="631"/>
    </row>
    <row r="164" spans="1:4" ht="18" customHeight="1">
      <c r="A164" s="653"/>
      <c r="B164" s="653"/>
      <c r="C164" s="653"/>
      <c r="D164" s="631"/>
    </row>
    <row r="165" spans="1:4" ht="18" customHeight="1">
      <c r="A165" s="653"/>
      <c r="B165" s="653"/>
      <c r="C165" s="653"/>
      <c r="D165" s="631"/>
    </row>
    <row r="166" spans="1:4" ht="18" customHeight="1">
      <c r="A166" s="653"/>
      <c r="B166" s="653"/>
      <c r="C166" s="653"/>
      <c r="D166" s="631"/>
    </row>
    <row r="167" spans="1:4" ht="18" customHeight="1">
      <c r="A167" s="653"/>
      <c r="B167" s="653"/>
      <c r="C167" s="653"/>
      <c r="D167" s="631"/>
    </row>
    <row r="168" spans="1:4" ht="18" customHeight="1">
      <c r="A168" s="653"/>
      <c r="B168" s="653"/>
      <c r="C168" s="653"/>
      <c r="D168" s="631"/>
    </row>
    <row r="169" spans="1:4" ht="18" customHeight="1">
      <c r="A169" s="653"/>
      <c r="B169" s="653"/>
      <c r="C169" s="653"/>
      <c r="D169" s="631"/>
    </row>
    <row r="170" spans="1:4" ht="18" customHeight="1">
      <c r="A170" s="653"/>
      <c r="B170" s="653"/>
      <c r="C170" s="653"/>
      <c r="D170" s="631"/>
    </row>
    <row r="171" spans="1:4" ht="18" customHeight="1">
      <c r="A171" s="653"/>
      <c r="B171" s="653"/>
      <c r="C171" s="653"/>
      <c r="D171" s="631"/>
    </row>
    <row r="172" spans="1:4" ht="18" customHeight="1">
      <c r="A172" s="653"/>
      <c r="B172" s="653"/>
      <c r="C172" s="653"/>
      <c r="D172" s="631"/>
    </row>
    <row r="173" spans="1:4" ht="18" customHeight="1">
      <c r="A173" s="653"/>
      <c r="B173" s="653"/>
      <c r="C173" s="653"/>
      <c r="D173" s="631"/>
    </row>
    <row r="174" spans="1:4" ht="18" customHeight="1">
      <c r="A174" s="653"/>
      <c r="B174" s="653"/>
      <c r="C174" s="653"/>
      <c r="D174" s="631"/>
    </row>
    <row r="175" spans="1:4" ht="18" customHeight="1">
      <c r="A175" s="653"/>
      <c r="B175" s="653"/>
      <c r="C175" s="653"/>
      <c r="D175" s="631"/>
    </row>
    <row r="176" spans="1:4" ht="18" customHeight="1">
      <c r="A176" s="653"/>
      <c r="B176" s="653"/>
      <c r="C176" s="653"/>
      <c r="D176" s="631"/>
    </row>
    <row r="177" spans="1:4" ht="18" customHeight="1">
      <c r="A177" s="653"/>
      <c r="B177" s="653"/>
      <c r="C177" s="653"/>
      <c r="D177" s="631"/>
    </row>
    <row r="178" spans="1:4" ht="18" customHeight="1">
      <c r="A178" s="653"/>
      <c r="B178" s="653"/>
      <c r="C178" s="653"/>
      <c r="D178" s="631"/>
    </row>
    <row r="179" spans="1:4" ht="18" customHeight="1">
      <c r="A179" s="653"/>
      <c r="B179" s="653"/>
      <c r="C179" s="653"/>
      <c r="D179" s="631"/>
    </row>
    <row r="180" spans="1:4" ht="18" customHeight="1">
      <c r="A180" s="653"/>
      <c r="B180" s="653"/>
      <c r="C180" s="653"/>
      <c r="D180" s="631"/>
    </row>
    <row r="181" spans="1:4" ht="18" customHeight="1">
      <c r="A181" s="653"/>
      <c r="B181" s="653"/>
      <c r="C181" s="653"/>
      <c r="D181" s="631"/>
    </row>
    <row r="182" spans="1:4" ht="18" customHeight="1">
      <c r="A182" s="653"/>
      <c r="B182" s="653"/>
      <c r="C182" s="653"/>
      <c r="D182" s="631"/>
    </row>
    <row r="183" spans="1:4" ht="18" customHeight="1">
      <c r="A183" s="653"/>
      <c r="B183" s="653"/>
      <c r="C183" s="653"/>
      <c r="D183" s="631"/>
    </row>
    <row r="184" spans="1:4" ht="18" customHeight="1">
      <c r="A184" s="653"/>
      <c r="B184" s="653"/>
      <c r="C184" s="653"/>
      <c r="D184" s="631"/>
    </row>
    <row r="185" spans="1:4" ht="18" customHeight="1">
      <c r="A185" s="653"/>
      <c r="B185" s="653"/>
      <c r="C185" s="653"/>
      <c r="D185" s="631"/>
    </row>
    <row r="186" spans="1:4" ht="18" customHeight="1">
      <c r="A186" s="653"/>
      <c r="B186" s="653"/>
      <c r="C186" s="653"/>
      <c r="D186" s="631"/>
    </row>
    <row r="187" spans="1:4" ht="18" customHeight="1">
      <c r="A187" s="653"/>
      <c r="B187" s="653"/>
      <c r="C187" s="653"/>
      <c r="D187" s="631"/>
    </row>
    <row r="188" spans="1:4" ht="18" customHeight="1">
      <c r="A188" s="653"/>
      <c r="B188" s="653"/>
      <c r="C188" s="653"/>
      <c r="D188" s="631"/>
    </row>
    <row r="189" spans="1:4" ht="18" customHeight="1">
      <c r="A189" s="653"/>
      <c r="B189" s="653"/>
      <c r="C189" s="653"/>
      <c r="D189" s="631"/>
    </row>
    <row r="190" spans="1:4" ht="18" customHeight="1">
      <c r="A190" s="653"/>
      <c r="B190" s="653"/>
      <c r="C190" s="653"/>
      <c r="D190" s="631"/>
    </row>
    <row r="191" spans="1:4" ht="18" customHeight="1">
      <c r="A191" s="653"/>
      <c r="B191" s="653"/>
      <c r="C191" s="653"/>
      <c r="D191" s="631"/>
    </row>
    <row r="192" spans="1:4" ht="18" customHeight="1">
      <c r="A192" s="653"/>
      <c r="B192" s="653"/>
      <c r="C192" s="653"/>
      <c r="D192" s="631"/>
    </row>
    <row r="193" spans="1:4" ht="18" customHeight="1">
      <c r="A193" s="653"/>
      <c r="B193" s="653"/>
      <c r="C193" s="653"/>
      <c r="D193" s="631"/>
    </row>
    <row r="194" spans="1:4" ht="18" customHeight="1">
      <c r="A194" s="653"/>
      <c r="B194" s="653"/>
      <c r="C194" s="653"/>
      <c r="D194" s="631"/>
    </row>
    <row r="195" spans="1:4" ht="18" customHeight="1">
      <c r="A195" s="653"/>
      <c r="B195" s="653"/>
      <c r="C195" s="653"/>
      <c r="D195" s="631"/>
    </row>
    <row r="196" spans="1:4" ht="18" customHeight="1">
      <c r="A196" s="653"/>
      <c r="B196" s="653"/>
      <c r="C196" s="653"/>
      <c r="D196" s="631"/>
    </row>
    <row r="197" spans="1:4" ht="18" customHeight="1">
      <c r="A197" s="653"/>
      <c r="B197" s="653"/>
      <c r="C197" s="653"/>
      <c r="D197" s="631"/>
    </row>
    <row r="198" spans="1:4" ht="18" customHeight="1">
      <c r="A198" s="653"/>
      <c r="B198" s="653"/>
      <c r="C198" s="653"/>
      <c r="D198" s="631"/>
    </row>
    <row r="199" spans="1:4" ht="18" customHeight="1">
      <c r="A199" s="653"/>
      <c r="B199" s="653"/>
      <c r="C199" s="653"/>
      <c r="D199" s="631"/>
    </row>
    <row r="200" spans="1:4" ht="18" customHeight="1">
      <c r="A200" s="653"/>
      <c r="B200" s="653"/>
      <c r="C200" s="653"/>
      <c r="D200" s="631"/>
    </row>
    <row r="201" spans="1:4" ht="18" customHeight="1">
      <c r="A201" s="653"/>
      <c r="B201" s="653"/>
      <c r="C201" s="653"/>
      <c r="D201" s="631"/>
    </row>
    <row r="202" spans="1:4" ht="18" customHeight="1">
      <c r="A202" s="653"/>
      <c r="B202" s="653"/>
      <c r="C202" s="653"/>
      <c r="D202" s="631"/>
    </row>
    <row r="203" spans="1:4" ht="18" customHeight="1">
      <c r="A203" s="653"/>
      <c r="B203" s="653"/>
      <c r="C203" s="653"/>
      <c r="D203" s="631"/>
    </row>
    <row r="204" spans="1:4" ht="18" customHeight="1">
      <c r="A204" s="653"/>
      <c r="B204" s="653"/>
      <c r="C204" s="653"/>
      <c r="D204" s="631"/>
    </row>
    <row r="205" spans="1:4" ht="18" customHeight="1">
      <c r="A205" s="653"/>
      <c r="B205" s="653"/>
      <c r="C205" s="653"/>
      <c r="D205" s="631"/>
    </row>
    <row r="206" spans="1:4" ht="18" customHeight="1">
      <c r="A206" s="653"/>
      <c r="B206" s="653"/>
      <c r="C206" s="653"/>
      <c r="D206" s="631"/>
    </row>
    <row r="207" spans="1:4" ht="18" customHeight="1">
      <c r="A207" s="653"/>
      <c r="B207" s="653"/>
      <c r="C207" s="653"/>
      <c r="D207" s="631"/>
    </row>
    <row r="208" spans="1:4" ht="18" customHeight="1">
      <c r="A208" s="653"/>
      <c r="B208" s="653"/>
      <c r="C208" s="653"/>
      <c r="D208" s="631"/>
    </row>
    <row r="209" spans="1:4" ht="18" customHeight="1">
      <c r="A209" s="653"/>
      <c r="B209" s="653"/>
      <c r="C209" s="653"/>
      <c r="D209" s="631"/>
    </row>
    <row r="210" spans="1:4" ht="18" customHeight="1">
      <c r="A210" s="653"/>
      <c r="B210" s="653"/>
      <c r="C210" s="653"/>
      <c r="D210" s="631"/>
    </row>
    <row r="211" spans="1:4" ht="18" customHeight="1">
      <c r="A211" s="653"/>
      <c r="B211" s="653"/>
      <c r="C211" s="653"/>
      <c r="D211" s="631"/>
    </row>
    <row r="212" spans="1:4" ht="18" customHeight="1">
      <c r="A212" s="653"/>
      <c r="B212" s="653"/>
      <c r="C212" s="653"/>
      <c r="D212" s="631"/>
    </row>
    <row r="213" spans="1:4" ht="18" customHeight="1">
      <c r="A213" s="653"/>
      <c r="B213" s="653"/>
      <c r="C213" s="653"/>
      <c r="D213" s="631"/>
    </row>
    <row r="214" spans="1:4" ht="18" customHeight="1">
      <c r="A214" s="653"/>
      <c r="B214" s="653"/>
      <c r="C214" s="653"/>
      <c r="D214" s="631"/>
    </row>
    <row r="215" spans="1:4" ht="18" customHeight="1">
      <c r="A215" s="653"/>
      <c r="B215" s="653"/>
      <c r="C215" s="653"/>
      <c r="D215" s="631"/>
    </row>
    <row r="216" spans="1:4" ht="18" customHeight="1">
      <c r="A216" s="653"/>
      <c r="B216" s="653"/>
      <c r="C216" s="653"/>
      <c r="D216" s="631"/>
    </row>
    <row r="217" spans="1:4" ht="18" customHeight="1">
      <c r="A217" s="653"/>
      <c r="B217" s="653"/>
      <c r="C217" s="653"/>
      <c r="D217" s="631"/>
    </row>
    <row r="218" spans="1:4" ht="18" customHeight="1">
      <c r="A218" s="653"/>
      <c r="B218" s="653"/>
      <c r="C218" s="653"/>
      <c r="D218" s="631"/>
    </row>
    <row r="219" spans="1:4" ht="18" customHeight="1">
      <c r="A219" s="653"/>
      <c r="B219" s="653"/>
      <c r="C219" s="653"/>
      <c r="D219" s="631"/>
    </row>
    <row r="220" spans="1:4" ht="18" customHeight="1">
      <c r="A220" s="653"/>
      <c r="B220" s="653"/>
      <c r="C220" s="653"/>
      <c r="D220" s="631"/>
    </row>
    <row r="221" spans="1:4" ht="18" customHeight="1">
      <c r="A221" s="653"/>
      <c r="B221" s="653"/>
      <c r="C221" s="653"/>
      <c r="D221" s="631"/>
    </row>
    <row r="222" spans="1:4" ht="18" customHeight="1">
      <c r="A222" s="653"/>
      <c r="B222" s="653"/>
      <c r="C222" s="653"/>
      <c r="D222" s="631"/>
    </row>
    <row r="223" spans="1:4" ht="18" customHeight="1">
      <c r="A223" s="653"/>
      <c r="B223" s="653"/>
      <c r="C223" s="653"/>
      <c r="D223" s="631"/>
    </row>
    <row r="224" spans="1:4" ht="18" customHeight="1">
      <c r="A224" s="653"/>
      <c r="B224" s="653"/>
      <c r="C224" s="653"/>
      <c r="D224" s="631"/>
    </row>
    <row r="225" spans="1:4" ht="18" customHeight="1">
      <c r="A225" s="653"/>
      <c r="B225" s="653"/>
      <c r="C225" s="653"/>
      <c r="D225" s="631"/>
    </row>
    <row r="226" spans="1:4" ht="18" customHeight="1">
      <c r="A226" s="653"/>
      <c r="B226" s="653"/>
      <c r="C226" s="653"/>
      <c r="D226" s="631"/>
    </row>
    <row r="227" spans="1:4" ht="18" customHeight="1">
      <c r="A227" s="653"/>
      <c r="B227" s="653"/>
      <c r="C227" s="653"/>
      <c r="D227" s="631"/>
    </row>
    <row r="228" spans="1:4" ht="18" customHeight="1">
      <c r="A228" s="653"/>
      <c r="B228" s="653"/>
      <c r="C228" s="653"/>
      <c r="D228" s="631"/>
    </row>
    <row r="229" spans="1:4" ht="18" customHeight="1">
      <c r="A229" s="653"/>
      <c r="B229" s="653"/>
      <c r="C229" s="653"/>
      <c r="D229" s="631"/>
    </row>
    <row r="230" spans="1:4" ht="18" customHeight="1">
      <c r="A230" s="653"/>
      <c r="B230" s="653"/>
      <c r="C230" s="653"/>
      <c r="D230" s="631"/>
    </row>
    <row r="231" spans="1:4" ht="18" customHeight="1">
      <c r="A231" s="653"/>
      <c r="B231" s="653"/>
      <c r="C231" s="653"/>
      <c r="D231" s="631"/>
    </row>
    <row r="232" spans="1:4" ht="18" customHeight="1">
      <c r="A232" s="653"/>
      <c r="B232" s="653"/>
      <c r="C232" s="653"/>
      <c r="D232" s="631"/>
    </row>
    <row r="233" spans="1:4" ht="18" customHeight="1">
      <c r="A233" s="653"/>
      <c r="B233" s="653"/>
      <c r="C233" s="653"/>
      <c r="D233" s="631"/>
    </row>
    <row r="234" spans="1:4" ht="18" customHeight="1">
      <c r="A234" s="653"/>
      <c r="B234" s="653"/>
      <c r="C234" s="653"/>
      <c r="D234" s="631"/>
    </row>
    <row r="235" spans="1:4" ht="18" customHeight="1">
      <c r="A235" s="653"/>
      <c r="B235" s="653"/>
      <c r="C235" s="653"/>
      <c r="D235" s="631"/>
    </row>
    <row r="236" spans="1:4" ht="18" customHeight="1">
      <c r="A236" s="653"/>
      <c r="B236" s="653"/>
      <c r="C236" s="653"/>
      <c r="D236" s="631"/>
    </row>
    <row r="237" spans="1:4" ht="18" customHeight="1">
      <c r="A237" s="653"/>
      <c r="B237" s="653"/>
      <c r="C237" s="653"/>
      <c r="D237" s="631"/>
    </row>
    <row r="238" spans="1:4" ht="18" customHeight="1">
      <c r="A238" s="653"/>
      <c r="B238" s="653"/>
      <c r="C238" s="653"/>
      <c r="D238" s="631"/>
    </row>
    <row r="239" spans="1:4" ht="18" customHeight="1">
      <c r="A239" s="653"/>
      <c r="B239" s="653"/>
      <c r="C239" s="653"/>
      <c r="D239" s="631"/>
    </row>
    <row r="240" spans="1:4" ht="18" customHeight="1">
      <c r="A240" s="653"/>
      <c r="B240" s="653"/>
      <c r="C240" s="653"/>
      <c r="D240" s="631"/>
    </row>
    <row r="241" spans="1:4" ht="18" customHeight="1">
      <c r="A241" s="653"/>
      <c r="B241" s="653"/>
      <c r="C241" s="653"/>
      <c r="D241" s="631"/>
    </row>
    <row r="242" spans="1:4" ht="18" customHeight="1">
      <c r="A242" s="653"/>
      <c r="B242" s="653"/>
      <c r="C242" s="653"/>
      <c r="D242" s="631"/>
    </row>
    <row r="243" spans="1:4" ht="18" customHeight="1">
      <c r="A243" s="653"/>
      <c r="B243" s="653"/>
      <c r="C243" s="653"/>
      <c r="D243" s="631"/>
    </row>
    <row r="244" spans="1:4" ht="18" customHeight="1">
      <c r="A244" s="653"/>
      <c r="B244" s="653"/>
      <c r="C244" s="653"/>
      <c r="D244" s="631"/>
    </row>
    <row r="245" spans="1:4" ht="18" customHeight="1">
      <c r="A245" s="653"/>
      <c r="B245" s="653"/>
      <c r="C245" s="653"/>
      <c r="D245" s="631"/>
    </row>
    <row r="246" spans="1:4" ht="18" customHeight="1">
      <c r="A246" s="653"/>
      <c r="B246" s="653"/>
      <c r="C246" s="653"/>
      <c r="D246" s="631"/>
    </row>
    <row r="247" spans="1:4" ht="18" customHeight="1">
      <c r="A247" s="653"/>
      <c r="B247" s="653"/>
      <c r="C247" s="653"/>
      <c r="D247" s="631"/>
    </row>
    <row r="248" spans="1:4" ht="18" customHeight="1">
      <c r="A248" s="653"/>
      <c r="B248" s="653"/>
      <c r="C248" s="653"/>
      <c r="D248" s="631"/>
    </row>
    <row r="249" spans="1:4" ht="18" customHeight="1">
      <c r="A249" s="653"/>
      <c r="B249" s="653"/>
      <c r="C249" s="653"/>
      <c r="D249" s="631"/>
    </row>
    <row r="250" spans="1:4" ht="18" customHeight="1">
      <c r="A250" s="653"/>
      <c r="B250" s="653"/>
      <c r="C250" s="653"/>
      <c r="D250" s="631"/>
    </row>
    <row r="251" spans="1:4" ht="18" customHeight="1">
      <c r="A251" s="653"/>
      <c r="B251" s="653"/>
      <c r="C251" s="653"/>
      <c r="D251" s="631"/>
    </row>
    <row r="252" spans="1:4" ht="18" customHeight="1">
      <c r="A252" s="653"/>
      <c r="B252" s="653"/>
      <c r="C252" s="653"/>
      <c r="D252" s="631"/>
    </row>
    <row r="253" spans="1:4" ht="18" customHeight="1">
      <c r="A253" s="653"/>
      <c r="B253" s="653"/>
      <c r="C253" s="653"/>
      <c r="D253" s="631"/>
    </row>
    <row r="254" spans="1:4" ht="18" customHeight="1">
      <c r="A254" s="653"/>
      <c r="B254" s="653"/>
      <c r="C254" s="653"/>
      <c r="D254" s="631"/>
    </row>
    <row r="255" spans="1:4" ht="18" customHeight="1">
      <c r="A255" s="653"/>
      <c r="B255" s="653"/>
      <c r="C255" s="653"/>
      <c r="D255" s="631"/>
    </row>
    <row r="256" spans="1:4" ht="18" customHeight="1">
      <c r="A256" s="653"/>
      <c r="B256" s="653"/>
      <c r="C256" s="653"/>
      <c r="D256" s="631"/>
    </row>
    <row r="257" spans="1:4" ht="18" customHeight="1">
      <c r="A257" s="653"/>
      <c r="B257" s="653"/>
      <c r="C257" s="653"/>
      <c r="D257" s="631"/>
    </row>
    <row r="258" spans="1:4" ht="18" customHeight="1">
      <c r="A258" s="653"/>
      <c r="B258" s="653"/>
      <c r="C258" s="653"/>
      <c r="D258" s="631"/>
    </row>
    <row r="259" spans="1:4" ht="18" customHeight="1">
      <c r="A259" s="653"/>
      <c r="B259" s="653"/>
      <c r="C259" s="653"/>
      <c r="D259" s="631"/>
    </row>
    <row r="260" spans="1:4" ht="18" customHeight="1">
      <c r="A260" s="653"/>
      <c r="B260" s="653"/>
      <c r="C260" s="653"/>
      <c r="D260" s="631"/>
    </row>
    <row r="261" spans="1:4" ht="18" customHeight="1">
      <c r="A261" s="653"/>
      <c r="B261" s="653"/>
      <c r="C261" s="653"/>
      <c r="D261" s="631"/>
    </row>
    <row r="262" spans="1:4" ht="18" customHeight="1">
      <c r="A262" s="653"/>
      <c r="B262" s="653"/>
      <c r="C262" s="653"/>
      <c r="D262" s="631"/>
    </row>
    <row r="263" spans="1:4" ht="18" customHeight="1">
      <c r="A263" s="653"/>
      <c r="B263" s="653"/>
      <c r="C263" s="653"/>
      <c r="D263" s="631"/>
    </row>
    <row r="264" spans="1:4" ht="18" customHeight="1">
      <c r="A264" s="653"/>
      <c r="B264" s="653"/>
      <c r="C264" s="653"/>
      <c r="D264" s="631"/>
    </row>
    <row r="265" spans="1:4" ht="18" customHeight="1">
      <c r="A265" s="653"/>
      <c r="B265" s="653"/>
      <c r="C265" s="653"/>
      <c r="D265" s="631"/>
    </row>
    <row r="266" spans="1:4" ht="18" customHeight="1">
      <c r="A266" s="653"/>
      <c r="B266" s="653"/>
      <c r="C266" s="653"/>
      <c r="D266" s="631"/>
    </row>
    <row r="267" spans="1:4" ht="18" customHeight="1">
      <c r="A267" s="653"/>
      <c r="B267" s="653"/>
      <c r="C267" s="653"/>
      <c r="D267" s="631"/>
    </row>
    <row r="268" spans="1:4" ht="18" customHeight="1">
      <c r="A268" s="653"/>
      <c r="B268" s="653"/>
      <c r="C268" s="653"/>
      <c r="D268" s="631"/>
    </row>
    <row r="269" spans="1:4" ht="18" customHeight="1">
      <c r="A269" s="653"/>
      <c r="B269" s="653"/>
      <c r="C269" s="653"/>
      <c r="D269" s="631"/>
    </row>
    <row r="270" spans="1:4" ht="18" customHeight="1">
      <c r="A270" s="653"/>
      <c r="B270" s="653"/>
      <c r="C270" s="653"/>
      <c r="D270" s="631"/>
    </row>
    <row r="271" spans="1:4" ht="18" customHeight="1">
      <c r="A271" s="653"/>
      <c r="B271" s="653"/>
      <c r="C271" s="653"/>
      <c r="D271" s="631"/>
    </row>
    <row r="272" spans="1:4" ht="18" customHeight="1">
      <c r="A272" s="653"/>
      <c r="B272" s="653"/>
      <c r="C272" s="653"/>
      <c r="D272" s="631"/>
    </row>
    <row r="273" spans="1:4" ht="18" customHeight="1">
      <c r="A273" s="653"/>
      <c r="B273" s="653"/>
      <c r="C273" s="653"/>
      <c r="D273" s="631"/>
    </row>
    <row r="274" spans="1:4" ht="18" customHeight="1">
      <c r="A274" s="653"/>
      <c r="B274" s="653"/>
      <c r="C274" s="653"/>
      <c r="D274" s="631"/>
    </row>
    <row r="275" spans="1:4" ht="18" customHeight="1">
      <c r="A275" s="653"/>
      <c r="B275" s="653"/>
      <c r="C275" s="653"/>
      <c r="D275" s="631"/>
    </row>
    <row r="276" spans="1:4" ht="18" customHeight="1">
      <c r="A276" s="653"/>
      <c r="B276" s="653"/>
      <c r="C276" s="653"/>
      <c r="D276" s="631"/>
    </row>
    <row r="277" spans="1:4" ht="18" customHeight="1">
      <c r="A277" s="653"/>
      <c r="B277" s="653"/>
      <c r="C277" s="653"/>
      <c r="D277" s="631"/>
    </row>
    <row r="278" spans="1:4" ht="18" customHeight="1">
      <c r="A278" s="653"/>
      <c r="B278" s="653"/>
      <c r="C278" s="653"/>
      <c r="D278" s="631"/>
    </row>
    <row r="279" spans="1:4" ht="18" customHeight="1">
      <c r="A279" s="653"/>
      <c r="B279" s="653"/>
      <c r="C279" s="653"/>
      <c r="D279" s="631"/>
    </row>
    <row r="280" spans="1:4" ht="18" customHeight="1">
      <c r="A280" s="653"/>
      <c r="B280" s="653"/>
      <c r="C280" s="653"/>
      <c r="D280" s="631"/>
    </row>
    <row r="281" spans="1:4" ht="18" customHeight="1">
      <c r="A281" s="653"/>
      <c r="B281" s="653"/>
      <c r="C281" s="653"/>
      <c r="D281" s="631"/>
    </row>
    <row r="282" spans="1:4" ht="18" customHeight="1">
      <c r="A282" s="653"/>
      <c r="B282" s="653"/>
      <c r="C282" s="653"/>
      <c r="D282" s="631"/>
    </row>
    <row r="283" spans="1:4" ht="18" customHeight="1">
      <c r="A283" s="653"/>
      <c r="B283" s="653"/>
      <c r="C283" s="653"/>
      <c r="D283" s="631"/>
    </row>
    <row r="284" spans="1:4" ht="18" customHeight="1">
      <c r="A284" s="653"/>
      <c r="B284" s="653"/>
      <c r="C284" s="653"/>
      <c r="D284" s="631"/>
    </row>
    <row r="285" spans="1:4" ht="18" customHeight="1">
      <c r="A285" s="653"/>
      <c r="B285" s="653"/>
      <c r="C285" s="653"/>
      <c r="D285" s="631"/>
    </row>
    <row r="286" spans="1:4" ht="18" customHeight="1">
      <c r="A286" s="653"/>
      <c r="B286" s="653"/>
      <c r="C286" s="653"/>
      <c r="D286" s="631"/>
    </row>
    <row r="287" spans="1:4" ht="18" customHeight="1">
      <c r="A287" s="653"/>
      <c r="B287" s="653"/>
      <c r="C287" s="653"/>
      <c r="D287" s="631"/>
    </row>
    <row r="288" spans="1:4" ht="18" customHeight="1">
      <c r="A288" s="653"/>
      <c r="B288" s="653"/>
      <c r="C288" s="653"/>
      <c r="D288" s="631"/>
    </row>
    <row r="289" spans="1:4" ht="18" customHeight="1">
      <c r="A289" s="653"/>
      <c r="B289" s="653"/>
      <c r="C289" s="653"/>
      <c r="D289" s="631"/>
    </row>
    <row r="290" spans="1:4" ht="18" customHeight="1">
      <c r="A290" s="653"/>
      <c r="B290" s="653"/>
      <c r="C290" s="653"/>
      <c r="D290" s="631"/>
    </row>
    <row r="291" spans="1:4" ht="18" customHeight="1">
      <c r="A291" s="653"/>
      <c r="B291" s="653"/>
      <c r="C291" s="653"/>
      <c r="D291" s="631"/>
    </row>
    <row r="292" spans="1:4" ht="18" customHeight="1">
      <c r="A292" s="653"/>
      <c r="B292" s="653"/>
      <c r="C292" s="653"/>
      <c r="D292" s="631"/>
    </row>
    <row r="293" spans="1:4" ht="18" customHeight="1">
      <c r="A293" s="653"/>
      <c r="B293" s="653"/>
      <c r="C293" s="653"/>
      <c r="D293" s="631"/>
    </row>
    <row r="294" spans="1:4" ht="18" customHeight="1">
      <c r="A294" s="653"/>
      <c r="B294" s="653"/>
      <c r="C294" s="653"/>
      <c r="D294" s="631"/>
    </row>
    <row r="295" spans="1:4" ht="18" customHeight="1">
      <c r="A295" s="653"/>
      <c r="B295" s="653"/>
      <c r="C295" s="653"/>
      <c r="D295" s="631"/>
    </row>
    <row r="296" spans="1:4" ht="18" customHeight="1">
      <c r="A296" s="653"/>
      <c r="B296" s="653"/>
      <c r="C296" s="653"/>
      <c r="D296" s="631"/>
    </row>
    <row r="297" spans="1:4" ht="18" customHeight="1">
      <c r="A297" s="653"/>
      <c r="B297" s="653"/>
      <c r="C297" s="653"/>
      <c r="D297" s="631"/>
    </row>
    <row r="298" spans="1:4" ht="18" customHeight="1">
      <c r="A298" s="653"/>
      <c r="B298" s="653"/>
      <c r="C298" s="653"/>
      <c r="D298" s="631"/>
    </row>
    <row r="299" spans="1:4" ht="18" customHeight="1">
      <c r="A299" s="653"/>
      <c r="B299" s="653"/>
      <c r="C299" s="653"/>
      <c r="D299" s="631"/>
    </row>
    <row r="300" spans="1:4" ht="18" customHeight="1">
      <c r="A300" s="653"/>
      <c r="B300" s="653"/>
      <c r="C300" s="653"/>
      <c r="D300" s="631"/>
    </row>
    <row r="301" spans="1:4" ht="18" customHeight="1">
      <c r="A301" s="653"/>
      <c r="B301" s="653"/>
      <c r="C301" s="653"/>
      <c r="D301" s="631"/>
    </row>
    <row r="302" spans="1:4" ht="18" customHeight="1">
      <c r="A302" s="653"/>
      <c r="B302" s="653"/>
      <c r="C302" s="653"/>
      <c r="D302" s="631"/>
    </row>
    <row r="303" spans="1:4" ht="18" customHeight="1">
      <c r="A303" s="653"/>
      <c r="B303" s="653"/>
      <c r="C303" s="653"/>
      <c r="D303" s="631"/>
    </row>
    <row r="304" spans="1:4" ht="18" customHeight="1">
      <c r="A304" s="653"/>
      <c r="B304" s="653"/>
      <c r="C304" s="653"/>
      <c r="D304" s="631"/>
    </row>
    <row r="305" spans="1:4" ht="18" customHeight="1">
      <c r="A305" s="653"/>
      <c r="B305" s="653"/>
      <c r="C305" s="653"/>
      <c r="D305" s="631"/>
    </row>
    <row r="306" spans="1:4" ht="18" customHeight="1">
      <c r="A306" s="653"/>
      <c r="B306" s="653"/>
      <c r="C306" s="653"/>
      <c r="D306" s="631"/>
    </row>
    <row r="307" spans="1:4" ht="18" customHeight="1">
      <c r="A307" s="653"/>
      <c r="B307" s="653"/>
      <c r="C307" s="653"/>
      <c r="D307" s="631"/>
    </row>
    <row r="308" spans="1:4" ht="18" customHeight="1">
      <c r="A308" s="653"/>
      <c r="B308" s="653"/>
      <c r="C308" s="653"/>
      <c r="D308" s="631"/>
    </row>
    <row r="309" spans="1:4" ht="18" customHeight="1">
      <c r="A309" s="653"/>
      <c r="B309" s="653"/>
      <c r="C309" s="653"/>
      <c r="D309" s="631"/>
    </row>
    <row r="310" spans="1:4" ht="18" customHeight="1">
      <c r="A310" s="653"/>
      <c r="B310" s="653"/>
      <c r="C310" s="653"/>
      <c r="D310" s="631"/>
    </row>
    <row r="311" spans="1:4" ht="18" customHeight="1">
      <c r="A311" s="653"/>
      <c r="B311" s="653"/>
      <c r="C311" s="653"/>
      <c r="D311" s="631"/>
    </row>
    <row r="312" spans="1:4" ht="18" customHeight="1">
      <c r="A312" s="653"/>
      <c r="B312" s="653"/>
      <c r="C312" s="653"/>
      <c r="D312" s="631"/>
    </row>
    <row r="313" spans="1:4" ht="18" customHeight="1">
      <c r="A313" s="653"/>
      <c r="B313" s="653"/>
      <c r="C313" s="653"/>
      <c r="D313" s="631"/>
    </row>
    <row r="314" spans="1:4" ht="18" customHeight="1">
      <c r="A314" s="653"/>
      <c r="B314" s="653"/>
      <c r="C314" s="653"/>
      <c r="D314" s="631"/>
    </row>
    <row r="315" spans="1:4" ht="18" customHeight="1">
      <c r="A315" s="653"/>
      <c r="B315" s="653"/>
      <c r="C315" s="653"/>
      <c r="D315" s="631"/>
    </row>
    <row r="316" spans="1:4" ht="18" customHeight="1">
      <c r="A316" s="653"/>
      <c r="B316" s="653"/>
      <c r="C316" s="653"/>
      <c r="D316" s="631"/>
    </row>
    <row r="317" spans="1:4" ht="18" customHeight="1">
      <c r="A317" s="653"/>
      <c r="B317" s="653"/>
      <c r="C317" s="653"/>
      <c r="D317" s="631"/>
    </row>
    <row r="318" spans="1:4" ht="18" customHeight="1">
      <c r="A318" s="653"/>
      <c r="B318" s="653"/>
      <c r="C318" s="653"/>
      <c r="D318" s="631"/>
    </row>
    <row r="319" spans="1:4" ht="18" customHeight="1">
      <c r="A319" s="653"/>
      <c r="B319" s="653"/>
      <c r="C319" s="653"/>
      <c r="D319" s="631"/>
    </row>
    <row r="320" spans="1:4" ht="18" customHeight="1">
      <c r="A320" s="653"/>
      <c r="B320" s="653"/>
      <c r="C320" s="653"/>
      <c r="D320" s="631"/>
    </row>
    <row r="321" spans="1:4" ht="18" customHeight="1">
      <c r="A321" s="653"/>
      <c r="B321" s="653"/>
      <c r="C321" s="653"/>
      <c r="D321" s="631"/>
    </row>
    <row r="322" spans="1:4" ht="18" customHeight="1">
      <c r="A322" s="653"/>
      <c r="B322" s="653"/>
      <c r="C322" s="653"/>
      <c r="D322" s="631"/>
    </row>
    <row r="323" spans="1:4" ht="18" customHeight="1">
      <c r="A323" s="653"/>
      <c r="B323" s="653"/>
      <c r="C323" s="653"/>
      <c r="D323" s="631"/>
    </row>
    <row r="324" spans="1:4" ht="18" customHeight="1">
      <c r="A324" s="653"/>
      <c r="B324" s="653"/>
      <c r="C324" s="653"/>
      <c r="D324" s="631"/>
    </row>
    <row r="325" spans="1:4" ht="18" customHeight="1">
      <c r="A325" s="653"/>
      <c r="B325" s="653"/>
      <c r="C325" s="653"/>
      <c r="D325" s="631"/>
    </row>
    <row r="326" spans="1:4" ht="18" customHeight="1">
      <c r="A326" s="653"/>
      <c r="B326" s="653"/>
      <c r="C326" s="653"/>
      <c r="D326" s="631"/>
    </row>
    <row r="327" spans="1:4" ht="18" customHeight="1">
      <c r="A327" s="653"/>
      <c r="B327" s="653"/>
      <c r="C327" s="653"/>
      <c r="D327" s="631"/>
    </row>
    <row r="328" spans="1:4" ht="18" customHeight="1">
      <c r="A328" s="653"/>
      <c r="B328" s="653"/>
      <c r="C328" s="653"/>
      <c r="D328" s="631"/>
    </row>
    <row r="329" spans="1:4" ht="18" customHeight="1">
      <c r="A329" s="653"/>
      <c r="B329" s="653"/>
      <c r="C329" s="653"/>
      <c r="D329" s="631"/>
    </row>
    <row r="330" spans="1:4" ht="18" customHeight="1">
      <c r="A330" s="653"/>
      <c r="B330" s="653"/>
      <c r="C330" s="653"/>
      <c r="D330" s="631"/>
    </row>
    <row r="331" spans="1:4" ht="18" customHeight="1">
      <c r="A331" s="653"/>
      <c r="B331" s="653"/>
      <c r="C331" s="653"/>
      <c r="D331" s="631"/>
    </row>
    <row r="332" spans="1:4" ht="18" customHeight="1">
      <c r="A332" s="653"/>
      <c r="B332" s="653"/>
      <c r="C332" s="653"/>
      <c r="D332" s="631"/>
    </row>
    <row r="333" spans="1:4" ht="18" customHeight="1">
      <c r="A333" s="653"/>
      <c r="B333" s="653"/>
      <c r="C333" s="653"/>
      <c r="D333" s="631"/>
    </row>
    <row r="334" spans="1:4" ht="18" customHeight="1">
      <c r="A334" s="653"/>
      <c r="B334" s="653"/>
      <c r="C334" s="653"/>
      <c r="D334" s="631"/>
    </row>
    <row r="335" spans="1:4" ht="18" customHeight="1">
      <c r="A335" s="653"/>
      <c r="B335" s="653"/>
      <c r="C335" s="653"/>
      <c r="D335" s="631"/>
    </row>
    <row r="336" spans="1:4" ht="18" customHeight="1">
      <c r="A336" s="653"/>
      <c r="B336" s="653"/>
      <c r="C336" s="653"/>
      <c r="D336" s="631"/>
    </row>
    <row r="337" spans="1:4" ht="18" customHeight="1">
      <c r="A337" s="653"/>
      <c r="B337" s="653"/>
      <c r="C337" s="653"/>
      <c r="D337" s="631"/>
    </row>
    <row r="338" spans="1:4" ht="18" customHeight="1">
      <c r="A338" s="653"/>
      <c r="B338" s="653"/>
      <c r="C338" s="653"/>
      <c r="D338" s="631"/>
    </row>
    <row r="339" spans="1:4" ht="18" customHeight="1">
      <c r="A339" s="653"/>
      <c r="B339" s="653"/>
      <c r="C339" s="653"/>
      <c r="D339" s="631"/>
    </row>
    <row r="340" spans="1:4" ht="18" customHeight="1">
      <c r="A340" s="653"/>
      <c r="B340" s="653"/>
      <c r="C340" s="653"/>
      <c r="D340" s="631"/>
    </row>
    <row r="341" spans="1:4" ht="18" customHeight="1">
      <c r="A341" s="653"/>
      <c r="B341" s="653"/>
      <c r="C341" s="653"/>
      <c r="D341" s="631"/>
    </row>
    <row r="342" spans="1:4" ht="18" customHeight="1">
      <c r="A342" s="653"/>
      <c r="B342" s="653"/>
      <c r="C342" s="653"/>
      <c r="D342" s="631"/>
    </row>
    <row r="343" spans="1:4" ht="18" customHeight="1">
      <c r="A343" s="653"/>
      <c r="B343" s="653"/>
      <c r="C343" s="653"/>
      <c r="D343" s="631"/>
    </row>
    <row r="344" spans="1:4" ht="18" customHeight="1">
      <c r="A344" s="653"/>
      <c r="B344" s="653"/>
      <c r="C344" s="653"/>
      <c r="D344" s="631"/>
    </row>
    <row r="345" spans="1:4" ht="18" customHeight="1">
      <c r="A345" s="653"/>
      <c r="B345" s="653"/>
      <c r="C345" s="653"/>
      <c r="D345" s="631"/>
    </row>
    <row r="346" spans="1:4" ht="18" customHeight="1">
      <c r="A346" s="653"/>
      <c r="B346" s="653"/>
      <c r="C346" s="653"/>
      <c r="D346" s="631"/>
    </row>
    <row r="347" spans="1:4" ht="18" customHeight="1">
      <c r="A347" s="653"/>
      <c r="B347" s="653"/>
      <c r="C347" s="653"/>
      <c r="D347" s="631"/>
    </row>
    <row r="348" spans="1:4" ht="18" customHeight="1">
      <c r="A348" s="653"/>
      <c r="B348" s="653"/>
      <c r="C348" s="653"/>
      <c r="D348" s="631"/>
    </row>
    <row r="349" spans="1:4" ht="18" customHeight="1">
      <c r="A349" s="653"/>
      <c r="B349" s="653"/>
      <c r="C349" s="653"/>
      <c r="D349" s="631"/>
    </row>
    <row r="350" spans="1:4" ht="18" customHeight="1">
      <c r="A350" s="653"/>
      <c r="B350" s="653"/>
      <c r="C350" s="653"/>
      <c r="D350" s="631"/>
    </row>
    <row r="351" spans="1:4" ht="18" customHeight="1">
      <c r="A351" s="653"/>
      <c r="B351" s="653"/>
      <c r="C351" s="653"/>
      <c r="D351" s="631"/>
    </row>
    <row r="352" spans="1:4" ht="18" customHeight="1">
      <c r="A352" s="653"/>
      <c r="B352" s="653"/>
      <c r="C352" s="653"/>
      <c r="D352" s="631"/>
    </row>
    <row r="353" spans="1:4" ht="18" customHeight="1">
      <c r="A353" s="653"/>
      <c r="B353" s="653"/>
      <c r="C353" s="653"/>
      <c r="D353" s="631"/>
    </row>
    <row r="354" spans="1:4" ht="18" customHeight="1">
      <c r="A354" s="653"/>
      <c r="B354" s="653"/>
      <c r="C354" s="653"/>
      <c r="D354" s="631"/>
    </row>
    <row r="355" spans="1:4" ht="18" customHeight="1">
      <c r="A355" s="653"/>
      <c r="B355" s="653"/>
      <c r="C355" s="653"/>
      <c r="D355" s="631"/>
    </row>
    <row r="356" spans="1:4" ht="18" customHeight="1">
      <c r="A356" s="653"/>
      <c r="B356" s="653"/>
      <c r="C356" s="653"/>
      <c r="D356" s="631"/>
    </row>
    <row r="357" spans="1:4" ht="18" customHeight="1">
      <c r="A357" s="653"/>
      <c r="B357" s="653"/>
      <c r="C357" s="653"/>
      <c r="D357" s="631"/>
    </row>
    <row r="358" spans="1:4" ht="18" customHeight="1">
      <c r="A358" s="653"/>
      <c r="B358" s="653"/>
      <c r="C358" s="653"/>
      <c r="D358" s="631"/>
    </row>
    <row r="359" spans="1:4" ht="18" customHeight="1">
      <c r="A359" s="653"/>
      <c r="B359" s="653"/>
      <c r="C359" s="653"/>
      <c r="D359" s="631"/>
    </row>
    <row r="360" spans="1:4" ht="18" customHeight="1">
      <c r="A360" s="653"/>
      <c r="B360" s="653"/>
      <c r="C360" s="653"/>
      <c r="D360" s="631"/>
    </row>
    <row r="361" spans="1:4" ht="18" customHeight="1">
      <c r="A361" s="653"/>
      <c r="B361" s="653"/>
      <c r="C361" s="653"/>
      <c r="D361" s="631"/>
    </row>
    <row r="362" spans="1:4" ht="18" customHeight="1">
      <c r="A362" s="653"/>
      <c r="B362" s="653"/>
      <c r="C362" s="653"/>
      <c r="D362" s="631"/>
    </row>
    <row r="363" spans="1:4" ht="18" customHeight="1">
      <c r="A363" s="653"/>
      <c r="B363" s="653"/>
      <c r="C363" s="653"/>
      <c r="D363" s="631"/>
    </row>
    <row r="364" spans="1:4" ht="18" customHeight="1">
      <c r="A364" s="653"/>
      <c r="B364" s="653"/>
      <c r="C364" s="653"/>
      <c r="D364" s="631"/>
    </row>
    <row r="365" spans="1:4" ht="18" customHeight="1">
      <c r="A365" s="653"/>
      <c r="B365" s="653"/>
      <c r="C365" s="653"/>
      <c r="D365" s="631"/>
    </row>
    <row r="366" spans="1:4" ht="18" customHeight="1">
      <c r="A366" s="653"/>
      <c r="B366" s="653"/>
      <c r="C366" s="653"/>
      <c r="D366" s="631"/>
    </row>
    <row r="367" spans="1:4" ht="18" customHeight="1">
      <c r="A367" s="653"/>
      <c r="B367" s="653"/>
      <c r="C367" s="653"/>
      <c r="D367" s="631"/>
    </row>
    <row r="368" spans="1:4" ht="18" customHeight="1">
      <c r="A368" s="653"/>
      <c r="B368" s="653"/>
      <c r="C368" s="653"/>
      <c r="D368" s="631"/>
    </row>
    <row r="369" spans="1:4" ht="18" customHeight="1">
      <c r="A369" s="653"/>
      <c r="B369" s="653"/>
      <c r="C369" s="653"/>
      <c r="D369" s="631"/>
    </row>
    <row r="370" spans="1:4" ht="18" customHeight="1">
      <c r="A370" s="653"/>
      <c r="B370" s="653"/>
      <c r="C370" s="653"/>
      <c r="D370" s="631"/>
    </row>
    <row r="371" spans="1:4" ht="18" customHeight="1">
      <c r="A371" s="653"/>
      <c r="B371" s="653"/>
      <c r="C371" s="653"/>
      <c r="D371" s="631"/>
    </row>
    <row r="372" spans="1:4" ht="18" customHeight="1">
      <c r="A372" s="653"/>
      <c r="B372" s="653"/>
      <c r="C372" s="653"/>
      <c r="D372" s="631"/>
    </row>
    <row r="373" spans="1:4" ht="18" customHeight="1">
      <c r="A373" s="653"/>
      <c r="B373" s="653"/>
      <c r="C373" s="653"/>
      <c r="D373" s="631"/>
    </row>
    <row r="374" spans="1:4" ht="18" customHeight="1">
      <c r="A374" s="653"/>
      <c r="B374" s="653"/>
      <c r="C374" s="653"/>
      <c r="D374" s="631"/>
    </row>
    <row r="375" spans="1:4" ht="18" customHeight="1">
      <c r="A375" s="653"/>
      <c r="B375" s="653"/>
      <c r="C375" s="653"/>
      <c r="D375" s="631"/>
    </row>
    <row r="376" spans="1:4" ht="18" customHeight="1">
      <c r="A376" s="653"/>
      <c r="B376" s="653"/>
      <c r="C376" s="653"/>
      <c r="D376" s="631"/>
    </row>
    <row r="377" spans="1:4" ht="18" customHeight="1">
      <c r="A377" s="653"/>
      <c r="B377" s="653"/>
      <c r="C377" s="653"/>
      <c r="D377" s="631"/>
    </row>
    <row r="378" spans="1:4" ht="18" customHeight="1">
      <c r="A378" s="653"/>
      <c r="B378" s="653"/>
      <c r="C378" s="653"/>
      <c r="D378" s="631"/>
    </row>
    <row r="379" spans="1:4" ht="18" customHeight="1">
      <c r="A379" s="653"/>
      <c r="B379" s="653"/>
      <c r="C379" s="653"/>
      <c r="D379" s="631"/>
    </row>
    <row r="380" spans="1:4" ht="18" customHeight="1">
      <c r="A380" s="653"/>
      <c r="B380" s="653"/>
      <c r="C380" s="653"/>
      <c r="D380" s="631"/>
    </row>
    <row r="381" spans="1:4" ht="18" customHeight="1">
      <c r="A381" s="653"/>
      <c r="B381" s="653"/>
      <c r="C381" s="653"/>
      <c r="D381" s="631"/>
    </row>
    <row r="382" spans="1:4" ht="18" customHeight="1">
      <c r="A382" s="653"/>
      <c r="B382" s="653"/>
      <c r="C382" s="653"/>
      <c r="D382" s="631"/>
    </row>
    <row r="383" spans="1:4" ht="18" customHeight="1">
      <c r="A383" s="653"/>
      <c r="B383" s="653"/>
      <c r="C383" s="653"/>
      <c r="D383" s="631"/>
    </row>
    <row r="384" spans="1:4" ht="18" customHeight="1">
      <c r="A384" s="653"/>
      <c r="B384" s="653"/>
      <c r="C384" s="653"/>
      <c r="D384" s="631"/>
    </row>
    <row r="385" spans="1:4" ht="18" customHeight="1">
      <c r="A385" s="653"/>
      <c r="B385" s="653"/>
      <c r="C385" s="653"/>
      <c r="D385" s="631"/>
    </row>
    <row r="386" spans="1:4" ht="18" customHeight="1">
      <c r="A386" s="653"/>
      <c r="B386" s="653"/>
      <c r="C386" s="653"/>
      <c r="D386" s="631"/>
    </row>
    <row r="387" spans="1:4" ht="18" customHeight="1">
      <c r="A387" s="653"/>
      <c r="B387" s="653"/>
      <c r="C387" s="653"/>
      <c r="D387" s="631"/>
    </row>
    <row r="388" spans="1:4" ht="18" customHeight="1">
      <c r="A388" s="653"/>
      <c r="B388" s="653"/>
      <c r="C388" s="653"/>
      <c r="D388" s="631"/>
    </row>
    <row r="389" spans="1:4" ht="18" customHeight="1">
      <c r="A389" s="653"/>
      <c r="B389" s="653"/>
      <c r="C389" s="653"/>
      <c r="D389" s="631"/>
    </row>
    <row r="390" spans="1:4" ht="18" customHeight="1">
      <c r="A390" s="653"/>
      <c r="B390" s="653"/>
      <c r="C390" s="653"/>
      <c r="D390" s="631"/>
    </row>
    <row r="391" spans="1:4" ht="18" customHeight="1">
      <c r="A391" s="653"/>
      <c r="B391" s="653"/>
      <c r="C391" s="653"/>
      <c r="D391" s="631"/>
    </row>
    <row r="392" spans="1:4" ht="18" customHeight="1">
      <c r="A392" s="653"/>
      <c r="B392" s="653"/>
      <c r="C392" s="653"/>
      <c r="D392" s="631"/>
    </row>
    <row r="393" spans="1:4" ht="18" customHeight="1">
      <c r="A393" s="653"/>
      <c r="B393" s="653"/>
      <c r="C393" s="653"/>
      <c r="D393" s="631"/>
    </row>
    <row r="394" spans="1:4" ht="18" customHeight="1">
      <c r="A394" s="653"/>
      <c r="B394" s="653"/>
      <c r="C394" s="653"/>
      <c r="D394" s="631"/>
    </row>
    <row r="395" spans="1:4" ht="18" customHeight="1">
      <c r="A395" s="653"/>
      <c r="B395" s="653"/>
      <c r="C395" s="653"/>
      <c r="D395" s="631"/>
    </row>
    <row r="396" spans="1:4" ht="18" customHeight="1">
      <c r="A396" s="653"/>
      <c r="B396" s="653"/>
      <c r="C396" s="653"/>
      <c r="D396" s="631"/>
    </row>
    <row r="397" spans="1:4" ht="18" customHeight="1">
      <c r="A397" s="653"/>
      <c r="B397" s="653"/>
      <c r="C397" s="653"/>
      <c r="D397" s="631"/>
    </row>
    <row r="398" spans="1:4" ht="18" customHeight="1">
      <c r="A398" s="653"/>
      <c r="B398" s="653"/>
      <c r="C398" s="653"/>
      <c r="D398" s="631"/>
    </row>
    <row r="399" spans="1:4" ht="18" customHeight="1">
      <c r="A399" s="653"/>
      <c r="B399" s="653"/>
      <c r="C399" s="653"/>
      <c r="D399" s="631"/>
    </row>
    <row r="400" spans="1:4" ht="18" customHeight="1">
      <c r="A400" s="653"/>
      <c r="B400" s="653"/>
      <c r="C400" s="653"/>
      <c r="D400" s="631"/>
    </row>
    <row r="401" spans="1:4" ht="18" customHeight="1">
      <c r="A401" s="653"/>
      <c r="B401" s="653"/>
      <c r="C401" s="653"/>
      <c r="D401" s="631"/>
    </row>
    <row r="402" spans="1:4" ht="18" customHeight="1">
      <c r="A402" s="653"/>
      <c r="B402" s="653"/>
      <c r="C402" s="653"/>
      <c r="D402" s="631"/>
    </row>
    <row r="403" spans="1:4" ht="18" customHeight="1">
      <c r="A403" s="653"/>
      <c r="B403" s="653"/>
      <c r="C403" s="653"/>
      <c r="D403" s="631"/>
    </row>
    <row r="404" spans="1:4" ht="18" customHeight="1">
      <c r="A404" s="653"/>
      <c r="B404" s="653"/>
      <c r="C404" s="653"/>
      <c r="D404" s="631"/>
    </row>
    <row r="405" spans="1:4" ht="18" customHeight="1">
      <c r="A405" s="653"/>
      <c r="B405" s="653"/>
      <c r="C405" s="653"/>
      <c r="D405" s="631"/>
    </row>
    <row r="406" spans="1:4" ht="18" customHeight="1">
      <c r="A406" s="653"/>
      <c r="B406" s="653"/>
      <c r="C406" s="653"/>
      <c r="D406" s="631"/>
    </row>
    <row r="407" spans="1:4" ht="18" customHeight="1">
      <c r="A407" s="653"/>
      <c r="B407" s="653"/>
      <c r="C407" s="653"/>
      <c r="D407" s="631"/>
    </row>
    <row r="408" spans="1:4" ht="18" customHeight="1">
      <c r="A408" s="653"/>
      <c r="B408" s="653"/>
      <c r="C408" s="653"/>
      <c r="D408" s="631"/>
    </row>
    <row r="409" spans="1:4" ht="18" customHeight="1">
      <c r="A409" s="653"/>
      <c r="B409" s="653"/>
      <c r="C409" s="653"/>
      <c r="D409" s="631"/>
    </row>
    <row r="410" spans="1:4" ht="18" customHeight="1">
      <c r="A410" s="653"/>
      <c r="B410" s="653"/>
      <c r="C410" s="653"/>
      <c r="D410" s="631"/>
    </row>
    <row r="411" spans="1:4" ht="18" customHeight="1">
      <c r="A411" s="653"/>
      <c r="B411" s="653"/>
      <c r="C411" s="653"/>
      <c r="D411" s="631"/>
    </row>
    <row r="412" spans="1:4" ht="18" customHeight="1">
      <c r="A412" s="653"/>
      <c r="B412" s="653"/>
      <c r="C412" s="653"/>
      <c r="D412" s="631"/>
    </row>
    <row r="413" spans="1:4" ht="18" customHeight="1">
      <c r="A413" s="653"/>
      <c r="B413" s="653"/>
      <c r="C413" s="653"/>
      <c r="D413" s="631"/>
    </row>
    <row r="414" spans="1:4" ht="18" customHeight="1">
      <c r="A414" s="653"/>
      <c r="B414" s="653"/>
      <c r="C414" s="653"/>
      <c r="D414" s="631"/>
    </row>
    <row r="415" spans="1:4" ht="18" customHeight="1">
      <c r="A415" s="653"/>
      <c r="B415" s="653"/>
      <c r="C415" s="653"/>
      <c r="D415" s="631"/>
    </row>
    <row r="416" spans="1:4" ht="18" customHeight="1">
      <c r="A416" s="653"/>
      <c r="B416" s="653"/>
      <c r="C416" s="653"/>
      <c r="D416" s="631"/>
    </row>
    <row r="417" spans="1:4" ht="18" customHeight="1">
      <c r="A417" s="653"/>
      <c r="B417" s="653"/>
      <c r="C417" s="653"/>
      <c r="D417" s="631"/>
    </row>
    <row r="418" spans="1:4" ht="18" customHeight="1">
      <c r="A418" s="653"/>
      <c r="B418" s="653"/>
      <c r="C418" s="653"/>
      <c r="D418" s="631"/>
    </row>
    <row r="419" spans="1:4" ht="18" customHeight="1">
      <c r="A419" s="653"/>
      <c r="B419" s="653"/>
      <c r="C419" s="653"/>
      <c r="D419" s="631"/>
    </row>
    <row r="420" spans="1:4" ht="18" customHeight="1">
      <c r="A420" s="653"/>
      <c r="B420" s="653"/>
      <c r="C420" s="653"/>
      <c r="D420" s="631"/>
    </row>
    <row r="421" spans="1:4" ht="18" customHeight="1">
      <c r="A421" s="653"/>
      <c r="B421" s="653"/>
      <c r="C421" s="653"/>
      <c r="D421" s="631"/>
    </row>
    <row r="422" spans="1:4" ht="18" customHeight="1">
      <c r="A422" s="653"/>
      <c r="B422" s="653"/>
      <c r="C422" s="653"/>
      <c r="D422" s="631"/>
    </row>
    <row r="423" spans="1:4" ht="18" customHeight="1">
      <c r="A423" s="653"/>
      <c r="B423" s="653"/>
      <c r="C423" s="653"/>
      <c r="D423" s="631"/>
    </row>
    <row r="424" spans="1:4" ht="18" customHeight="1">
      <c r="A424" s="653"/>
      <c r="B424" s="653"/>
      <c r="C424" s="653"/>
      <c r="D424" s="631"/>
    </row>
    <row r="425" spans="1:4" ht="18" customHeight="1">
      <c r="A425" s="653"/>
      <c r="B425" s="653"/>
      <c r="C425" s="653"/>
      <c r="D425" s="631"/>
    </row>
    <row r="426" spans="1:4" ht="18" customHeight="1">
      <c r="A426" s="653"/>
      <c r="B426" s="653"/>
      <c r="C426" s="653"/>
      <c r="D426" s="631"/>
    </row>
    <row r="427" spans="1:4" ht="18" customHeight="1">
      <c r="A427" s="653"/>
      <c r="B427" s="653"/>
      <c r="C427" s="653"/>
      <c r="D427" s="631"/>
    </row>
    <row r="428" spans="1:4" ht="18" customHeight="1">
      <c r="A428" s="653"/>
      <c r="B428" s="653"/>
      <c r="C428" s="653"/>
      <c r="D428" s="631"/>
    </row>
    <row r="429" spans="1:4" ht="18" customHeight="1">
      <c r="A429" s="653"/>
      <c r="B429" s="653"/>
      <c r="C429" s="653"/>
      <c r="D429" s="631"/>
    </row>
    <row r="430" spans="1:4" ht="18" customHeight="1">
      <c r="A430" s="653"/>
      <c r="B430" s="653"/>
      <c r="C430" s="653"/>
      <c r="D430" s="631"/>
    </row>
    <row r="431" spans="1:4" ht="18" customHeight="1">
      <c r="A431" s="653"/>
      <c r="B431" s="653"/>
      <c r="C431" s="653"/>
      <c r="D431" s="631"/>
    </row>
    <row r="432" spans="1:4" ht="18" customHeight="1">
      <c r="A432" s="653"/>
      <c r="B432" s="653"/>
      <c r="C432" s="653"/>
      <c r="D432" s="631"/>
    </row>
    <row r="433" spans="1:4" ht="18" customHeight="1">
      <c r="A433" s="653"/>
      <c r="B433" s="653"/>
      <c r="C433" s="653"/>
      <c r="D433" s="631"/>
    </row>
    <row r="434" spans="1:4" ht="18" customHeight="1">
      <c r="A434" s="653"/>
      <c r="B434" s="653"/>
      <c r="C434" s="653"/>
      <c r="D434" s="631"/>
    </row>
    <row r="435" spans="1:4" ht="18" customHeight="1">
      <c r="A435" s="653"/>
      <c r="B435" s="653"/>
      <c r="C435" s="653"/>
      <c r="D435" s="631"/>
    </row>
    <row r="436" spans="1:4" ht="18" customHeight="1">
      <c r="A436" s="653"/>
      <c r="B436" s="653"/>
      <c r="C436" s="653"/>
      <c r="D436" s="631"/>
    </row>
    <row r="437" spans="1:4" ht="18" customHeight="1">
      <c r="A437" s="653"/>
      <c r="B437" s="653"/>
      <c r="C437" s="653"/>
      <c r="D437" s="631"/>
    </row>
    <row r="438" spans="1:4" ht="18" customHeight="1">
      <c r="A438" s="653"/>
      <c r="B438" s="653"/>
      <c r="C438" s="653"/>
      <c r="D438" s="631"/>
    </row>
    <row r="439" spans="1:4" ht="18" customHeight="1">
      <c r="A439" s="653"/>
      <c r="B439" s="653"/>
      <c r="C439" s="653"/>
      <c r="D439" s="631"/>
    </row>
    <row r="440" spans="1:4" ht="18" customHeight="1">
      <c r="A440" s="653"/>
      <c r="B440" s="653"/>
      <c r="C440" s="653"/>
      <c r="D440" s="631"/>
    </row>
    <row r="441" spans="1:4" ht="18" customHeight="1">
      <c r="A441" s="653"/>
      <c r="B441" s="653"/>
      <c r="C441" s="653"/>
      <c r="D441" s="631"/>
    </row>
    <row r="442" spans="1:4" ht="18" customHeight="1">
      <c r="A442" s="653"/>
      <c r="B442" s="653"/>
      <c r="C442" s="653"/>
      <c r="D442" s="631"/>
    </row>
    <row r="443" spans="1:4" ht="18" customHeight="1">
      <c r="A443" s="653"/>
      <c r="B443" s="653"/>
      <c r="C443" s="653"/>
      <c r="D443" s="631"/>
    </row>
    <row r="444" spans="1:4" ht="18" customHeight="1">
      <c r="A444" s="653"/>
      <c r="B444" s="653"/>
      <c r="C444" s="653"/>
      <c r="D444" s="631"/>
    </row>
    <row r="445" spans="1:4" ht="18" customHeight="1">
      <c r="A445" s="653"/>
      <c r="B445" s="653"/>
      <c r="C445" s="653"/>
      <c r="D445" s="631"/>
    </row>
    <row r="446" spans="1:4" ht="18" customHeight="1">
      <c r="A446" s="653"/>
      <c r="B446" s="653"/>
      <c r="C446" s="653"/>
      <c r="D446" s="631"/>
    </row>
    <row r="447" spans="1:4" ht="18" customHeight="1">
      <c r="A447" s="653"/>
      <c r="B447" s="653"/>
      <c r="C447" s="653"/>
      <c r="D447" s="631"/>
    </row>
    <row r="448" spans="1:4" ht="18" customHeight="1">
      <c r="A448" s="653"/>
      <c r="B448" s="653"/>
      <c r="C448" s="653"/>
      <c r="D448" s="631"/>
    </row>
    <row r="449" spans="1:4" ht="18" customHeight="1">
      <c r="A449" s="653"/>
      <c r="B449" s="653"/>
      <c r="C449" s="653"/>
      <c r="D449" s="631"/>
    </row>
    <row r="450" spans="1:4" ht="18" customHeight="1">
      <c r="A450" s="653"/>
      <c r="B450" s="653"/>
      <c r="C450" s="653"/>
      <c r="D450" s="631"/>
    </row>
    <row r="451" spans="1:4" ht="18" customHeight="1">
      <c r="A451" s="653"/>
      <c r="B451" s="653"/>
      <c r="C451" s="653"/>
      <c r="D451" s="631"/>
    </row>
    <row r="452" spans="1:4" ht="18" customHeight="1">
      <c r="A452" s="653"/>
      <c r="B452" s="653"/>
      <c r="C452" s="653"/>
      <c r="D452" s="631"/>
    </row>
    <row r="453" spans="1:4" ht="18" customHeight="1">
      <c r="A453" s="653"/>
      <c r="B453" s="653"/>
      <c r="C453" s="653"/>
      <c r="D453" s="631"/>
    </row>
    <row r="454" spans="1:4" ht="18" customHeight="1">
      <c r="A454" s="653"/>
      <c r="B454" s="653"/>
      <c r="C454" s="653"/>
      <c r="D454" s="631"/>
    </row>
    <row r="455" spans="1:4" ht="18" customHeight="1">
      <c r="A455" s="653"/>
      <c r="B455" s="653"/>
      <c r="C455" s="653"/>
      <c r="D455" s="631"/>
    </row>
    <row r="456" spans="1:4" ht="18" customHeight="1">
      <c r="A456" s="653"/>
      <c r="B456" s="653"/>
      <c r="C456" s="653"/>
      <c r="D456" s="631"/>
    </row>
    <row r="457" spans="1:4" ht="18" customHeight="1">
      <c r="A457" s="653"/>
      <c r="B457" s="653"/>
      <c r="C457" s="653"/>
      <c r="D457" s="631"/>
    </row>
    <row r="458" spans="1:4" ht="18" customHeight="1">
      <c r="A458" s="653"/>
      <c r="B458" s="653"/>
      <c r="C458" s="653"/>
      <c r="D458" s="631"/>
    </row>
    <row r="459" spans="1:4" ht="18" customHeight="1">
      <c r="A459" s="653"/>
      <c r="B459" s="653"/>
      <c r="C459" s="653"/>
      <c r="D459" s="631"/>
    </row>
    <row r="460" spans="1:4" ht="18" customHeight="1">
      <c r="A460" s="653"/>
      <c r="B460" s="653"/>
      <c r="C460" s="653"/>
      <c r="D460" s="631"/>
    </row>
    <row r="461" spans="1:4" ht="18" customHeight="1">
      <c r="A461" s="653"/>
      <c r="B461" s="653"/>
      <c r="C461" s="653"/>
      <c r="D461" s="631"/>
    </row>
    <row r="462" spans="1:4" ht="18" customHeight="1">
      <c r="A462" s="653"/>
      <c r="B462" s="653"/>
      <c r="C462" s="653"/>
      <c r="D462" s="631"/>
    </row>
    <row r="463" spans="1:4" ht="18" customHeight="1">
      <c r="A463" s="653"/>
      <c r="B463" s="653"/>
      <c r="C463" s="653"/>
      <c r="D463" s="631"/>
    </row>
    <row r="464" spans="1:4" ht="18" customHeight="1">
      <c r="A464" s="653"/>
      <c r="B464" s="653"/>
      <c r="C464" s="653"/>
      <c r="D464" s="631"/>
    </row>
    <row r="465" spans="1:4" ht="18" customHeight="1">
      <c r="A465" s="653"/>
      <c r="B465" s="653"/>
      <c r="C465" s="653"/>
      <c r="D465" s="631"/>
    </row>
    <row r="466" spans="1:4" ht="18" customHeight="1">
      <c r="A466" s="653"/>
      <c r="B466" s="653"/>
      <c r="C466" s="653"/>
      <c r="D466" s="631"/>
    </row>
    <row r="467" spans="1:4" ht="18" customHeight="1">
      <c r="A467" s="653"/>
      <c r="B467" s="653"/>
      <c r="C467" s="653"/>
      <c r="D467" s="631"/>
    </row>
    <row r="468" spans="1:4" ht="18" customHeight="1">
      <c r="A468" s="653"/>
      <c r="B468" s="653"/>
      <c r="C468" s="653"/>
      <c r="D468" s="631"/>
    </row>
    <row r="469" spans="1:4" ht="18" customHeight="1">
      <c r="A469" s="653"/>
      <c r="B469" s="653"/>
      <c r="C469" s="653"/>
      <c r="D469" s="631"/>
    </row>
    <row r="470" spans="1:4" ht="18" customHeight="1">
      <c r="A470" s="653"/>
      <c r="B470" s="653"/>
      <c r="C470" s="653"/>
      <c r="D470" s="631"/>
    </row>
    <row r="471" spans="1:4" ht="18" customHeight="1">
      <c r="A471" s="653"/>
      <c r="B471" s="653"/>
      <c r="C471" s="653"/>
      <c r="D471" s="631"/>
    </row>
    <row r="472" spans="1:4" ht="18" customHeight="1">
      <c r="A472" s="653"/>
      <c r="B472" s="653"/>
      <c r="C472" s="653"/>
      <c r="D472" s="631"/>
    </row>
    <row r="473" spans="1:4" ht="18" customHeight="1">
      <c r="A473" s="653"/>
      <c r="B473" s="653"/>
      <c r="C473" s="653"/>
      <c r="D473" s="631"/>
    </row>
    <row r="474" spans="1:4" ht="18" customHeight="1">
      <c r="A474" s="653"/>
      <c r="B474" s="653"/>
      <c r="C474" s="653"/>
      <c r="D474" s="631"/>
    </row>
    <row r="475" spans="1:4" ht="18" customHeight="1">
      <c r="A475" s="653"/>
      <c r="B475" s="653"/>
      <c r="C475" s="653"/>
      <c r="D475" s="631"/>
    </row>
    <row r="476" spans="1:4" ht="18" customHeight="1">
      <c r="A476" s="653"/>
      <c r="B476" s="653"/>
      <c r="C476" s="653"/>
      <c r="D476" s="631"/>
    </row>
    <row r="477" spans="1:4" ht="18" customHeight="1">
      <c r="A477" s="653"/>
      <c r="B477" s="653"/>
      <c r="C477" s="653"/>
      <c r="D477" s="631"/>
    </row>
    <row r="478" spans="1:4" ht="18" customHeight="1">
      <c r="A478" s="653"/>
      <c r="B478" s="653"/>
      <c r="C478" s="653"/>
      <c r="D478" s="631"/>
    </row>
    <row r="479" spans="1:4" ht="18" customHeight="1">
      <c r="A479" s="653"/>
      <c r="B479" s="653"/>
      <c r="C479" s="653"/>
      <c r="D479" s="631"/>
    </row>
    <row r="480" spans="1:4" ht="18" customHeight="1">
      <c r="A480" s="653"/>
      <c r="B480" s="653"/>
      <c r="C480" s="653"/>
      <c r="D480" s="631"/>
    </row>
    <row r="481" spans="1:4" ht="18" customHeight="1">
      <c r="A481" s="653"/>
      <c r="B481" s="653"/>
      <c r="C481" s="653"/>
      <c r="D481" s="631"/>
    </row>
    <row r="482" spans="1:4" ht="18" customHeight="1">
      <c r="A482" s="653"/>
      <c r="B482" s="653"/>
      <c r="C482" s="653"/>
      <c r="D482" s="631"/>
    </row>
    <row r="483" spans="1:4" ht="18" customHeight="1">
      <c r="A483" s="653"/>
      <c r="B483" s="653"/>
      <c r="C483" s="653"/>
      <c r="D483" s="631"/>
    </row>
    <row r="484" spans="1:4" ht="18" customHeight="1">
      <c r="A484" s="653"/>
      <c r="B484" s="653"/>
      <c r="C484" s="653"/>
      <c r="D484" s="631"/>
    </row>
    <row r="485" spans="1:4" ht="18" customHeight="1">
      <c r="A485" s="653"/>
      <c r="B485" s="653"/>
      <c r="C485" s="653"/>
      <c r="D485" s="631"/>
    </row>
    <row r="486" spans="1:4" ht="18" customHeight="1">
      <c r="A486" s="653"/>
      <c r="B486" s="653"/>
      <c r="C486" s="653"/>
      <c r="D486" s="631"/>
    </row>
    <row r="487" spans="1:4" ht="18" customHeight="1">
      <c r="A487" s="653"/>
      <c r="B487" s="653"/>
      <c r="C487" s="653"/>
      <c r="D487" s="631"/>
    </row>
    <row r="488" spans="1:4" ht="18" customHeight="1">
      <c r="A488" s="653"/>
      <c r="B488" s="653"/>
      <c r="C488" s="653"/>
      <c r="D488" s="631"/>
    </row>
    <row r="489" spans="1:4" ht="18" customHeight="1">
      <c r="A489" s="653"/>
      <c r="B489" s="653"/>
      <c r="C489" s="653"/>
      <c r="D489" s="631"/>
    </row>
    <row r="490" spans="1:4" ht="18" customHeight="1">
      <c r="A490" s="653"/>
      <c r="B490" s="653"/>
      <c r="C490" s="653"/>
      <c r="D490" s="631"/>
    </row>
    <row r="491" spans="1:4" ht="18" customHeight="1">
      <c r="A491" s="653"/>
      <c r="B491" s="653"/>
      <c r="C491" s="653"/>
      <c r="D491" s="631"/>
    </row>
    <row r="492" spans="1:4" ht="18" customHeight="1">
      <c r="A492" s="653"/>
      <c r="B492" s="653"/>
      <c r="C492" s="653"/>
      <c r="D492" s="631"/>
    </row>
    <row r="493" spans="1:4" ht="18" customHeight="1">
      <c r="A493" s="653"/>
      <c r="B493" s="653"/>
      <c r="C493" s="653"/>
      <c r="D493" s="631"/>
    </row>
    <row r="494" spans="1:4" ht="18" customHeight="1">
      <c r="A494" s="653"/>
      <c r="B494" s="653"/>
      <c r="C494" s="653"/>
      <c r="D494" s="631"/>
    </row>
    <row r="495" spans="1:4" ht="18" customHeight="1">
      <c r="A495" s="653"/>
      <c r="B495" s="653"/>
      <c r="C495" s="653"/>
      <c r="D495" s="631"/>
    </row>
    <row r="496" spans="1:4" ht="18" customHeight="1">
      <c r="A496" s="653"/>
      <c r="B496" s="653"/>
      <c r="C496" s="653"/>
      <c r="D496" s="631"/>
    </row>
    <row r="497" spans="1:4" ht="18" customHeight="1">
      <c r="A497" s="653"/>
      <c r="B497" s="653"/>
      <c r="C497" s="653"/>
      <c r="D497" s="631"/>
    </row>
    <row r="498" spans="1:4" ht="18" customHeight="1">
      <c r="A498" s="653"/>
      <c r="B498" s="653"/>
      <c r="C498" s="653"/>
      <c r="D498" s="631"/>
    </row>
    <row r="499" spans="1:4" ht="18" customHeight="1">
      <c r="A499" s="653"/>
      <c r="B499" s="653"/>
      <c r="C499" s="653"/>
      <c r="D499" s="631"/>
    </row>
    <row r="500" spans="1:4" ht="18" customHeight="1">
      <c r="A500" s="653"/>
      <c r="B500" s="653"/>
      <c r="C500" s="653"/>
      <c r="D500" s="631"/>
    </row>
    <row r="501" spans="1:4" ht="18" customHeight="1">
      <c r="A501" s="653"/>
      <c r="B501" s="653"/>
      <c r="C501" s="653"/>
      <c r="D501" s="631"/>
    </row>
    <row r="502" spans="1:4" ht="18" customHeight="1">
      <c r="A502" s="653"/>
      <c r="B502" s="653"/>
      <c r="C502" s="653"/>
      <c r="D502" s="631"/>
    </row>
    <row r="503" spans="1:4" ht="18" customHeight="1">
      <c r="A503" s="653"/>
      <c r="B503" s="653"/>
      <c r="C503" s="653"/>
      <c r="D503" s="631"/>
    </row>
    <row r="504" spans="1:4" ht="18" customHeight="1">
      <c r="A504" s="653"/>
      <c r="B504" s="653"/>
      <c r="C504" s="653"/>
      <c r="D504" s="631"/>
    </row>
    <row r="505" spans="1:4" ht="18" customHeight="1">
      <c r="A505" s="653"/>
      <c r="B505" s="653"/>
      <c r="C505" s="653"/>
      <c r="D505" s="631"/>
    </row>
    <row r="506" spans="1:4" ht="18" customHeight="1">
      <c r="A506" s="653"/>
      <c r="B506" s="653"/>
      <c r="C506" s="653"/>
      <c r="D506" s="631"/>
    </row>
    <row r="507" spans="1:4" ht="18" customHeight="1">
      <c r="A507" s="653"/>
      <c r="B507" s="653"/>
      <c r="C507" s="653"/>
      <c r="D507" s="631"/>
    </row>
    <row r="508" spans="1:4" ht="18" customHeight="1">
      <c r="A508" s="653"/>
      <c r="B508" s="653"/>
      <c r="C508" s="653"/>
      <c r="D508" s="631"/>
    </row>
    <row r="509" spans="1:4" ht="18" customHeight="1">
      <c r="A509" s="653"/>
      <c r="B509" s="653"/>
      <c r="C509" s="653"/>
      <c r="D509" s="631"/>
    </row>
    <row r="510" spans="1:4" ht="18" customHeight="1">
      <c r="A510" s="653"/>
      <c r="B510" s="653"/>
      <c r="C510" s="653"/>
      <c r="D510" s="631"/>
    </row>
    <row r="511" spans="1:4" ht="18" customHeight="1">
      <c r="A511" s="653"/>
      <c r="B511" s="653"/>
      <c r="C511" s="653"/>
      <c r="D511" s="631"/>
    </row>
    <row r="512" spans="1:4" ht="18" customHeight="1">
      <c r="A512" s="653"/>
      <c r="B512" s="653"/>
      <c r="C512" s="653"/>
      <c r="D512" s="631"/>
    </row>
    <row r="513" spans="1:4" ht="18" customHeight="1">
      <c r="A513" s="653"/>
      <c r="B513" s="653"/>
      <c r="C513" s="653"/>
      <c r="D513" s="631"/>
    </row>
    <row r="514" spans="1:4" ht="18" customHeight="1">
      <c r="A514" s="653"/>
      <c r="B514" s="653"/>
      <c r="C514" s="653"/>
      <c r="D514" s="631"/>
    </row>
    <row r="515" spans="1:4" ht="18" customHeight="1">
      <c r="A515" s="653"/>
      <c r="B515" s="653"/>
      <c r="C515" s="653"/>
      <c r="D515" s="631"/>
    </row>
    <row r="516" spans="1:4" ht="18" customHeight="1">
      <c r="A516" s="653"/>
      <c r="B516" s="653"/>
      <c r="C516" s="653"/>
      <c r="D516" s="631"/>
    </row>
    <row r="517" spans="1:4" ht="18" customHeight="1">
      <c r="A517" s="653"/>
      <c r="B517" s="653"/>
      <c r="C517" s="653"/>
      <c r="D517" s="631"/>
    </row>
    <row r="518" spans="1:4" ht="18" customHeight="1">
      <c r="A518" s="653"/>
      <c r="B518" s="653"/>
      <c r="C518" s="653"/>
      <c r="D518" s="631"/>
    </row>
    <row r="519" spans="1:4" ht="18" customHeight="1">
      <c r="A519" s="653"/>
      <c r="B519" s="653"/>
      <c r="C519" s="653"/>
      <c r="D519" s="631"/>
    </row>
    <row r="520" spans="1:4" ht="18" customHeight="1">
      <c r="A520" s="653"/>
      <c r="B520" s="653"/>
      <c r="C520" s="653"/>
      <c r="D520" s="631"/>
    </row>
    <row r="521" spans="1:4" ht="18" customHeight="1">
      <c r="A521" s="653"/>
      <c r="B521" s="653"/>
      <c r="C521" s="653"/>
      <c r="D521" s="631"/>
    </row>
    <row r="522" spans="1:4" ht="18" customHeight="1">
      <c r="A522" s="653"/>
      <c r="B522" s="653"/>
      <c r="C522" s="653"/>
      <c r="D522" s="631"/>
    </row>
    <row r="523" spans="1:4" ht="18" customHeight="1">
      <c r="A523" s="653"/>
      <c r="B523" s="653"/>
      <c r="C523" s="653"/>
      <c r="D523" s="631"/>
    </row>
    <row r="524" spans="1:4" ht="18" customHeight="1">
      <c r="A524" s="653"/>
      <c r="B524" s="653"/>
      <c r="C524" s="653"/>
      <c r="D524" s="631"/>
    </row>
    <row r="525" spans="1:4" ht="18" customHeight="1">
      <c r="A525" s="653"/>
      <c r="B525" s="653"/>
      <c r="C525" s="653"/>
      <c r="D525" s="631"/>
    </row>
    <row r="526" spans="1:4" ht="18" customHeight="1">
      <c r="A526" s="653"/>
      <c r="B526" s="653"/>
      <c r="C526" s="653"/>
      <c r="D526" s="631"/>
    </row>
    <row r="527" spans="1:4" ht="18" customHeight="1">
      <c r="A527" s="653"/>
      <c r="B527" s="653"/>
      <c r="C527" s="653"/>
      <c r="D527" s="631"/>
    </row>
    <row r="528" spans="1:4" ht="18" customHeight="1">
      <c r="A528" s="653"/>
      <c r="B528" s="653"/>
      <c r="C528" s="653"/>
      <c r="D528" s="631"/>
    </row>
    <row r="529" spans="1:4" ht="18" customHeight="1">
      <c r="A529" s="653"/>
      <c r="B529" s="653"/>
      <c r="C529" s="653"/>
      <c r="D529" s="631"/>
    </row>
    <row r="530" spans="1:4" ht="18" customHeight="1">
      <c r="A530" s="653"/>
      <c r="B530" s="653"/>
      <c r="C530" s="653"/>
      <c r="D530" s="631"/>
    </row>
    <row r="531" spans="1:4" ht="18" customHeight="1">
      <c r="A531" s="653"/>
      <c r="B531" s="653"/>
      <c r="C531" s="653"/>
      <c r="D531" s="631"/>
    </row>
    <row r="532" spans="1:4" ht="18" customHeight="1">
      <c r="A532" s="653"/>
      <c r="B532" s="653"/>
      <c r="C532" s="653"/>
      <c r="D532" s="631"/>
    </row>
    <row r="533" spans="1:4" ht="18" customHeight="1">
      <c r="A533" s="653"/>
      <c r="B533" s="653"/>
      <c r="C533" s="653"/>
      <c r="D533" s="631"/>
    </row>
    <row r="534" spans="1:4" ht="18" customHeight="1">
      <c r="A534" s="653"/>
      <c r="B534" s="653"/>
      <c r="C534" s="653"/>
      <c r="D534" s="631"/>
    </row>
    <row r="535" spans="1:4" ht="18" customHeight="1">
      <c r="A535" s="653"/>
      <c r="B535" s="653"/>
      <c r="C535" s="653"/>
      <c r="D535" s="631"/>
    </row>
    <row r="536" spans="1:4" ht="18" customHeight="1">
      <c r="A536" s="653"/>
      <c r="B536" s="653"/>
      <c r="C536" s="653"/>
      <c r="D536" s="631"/>
    </row>
    <row r="537" spans="1:4" ht="18" customHeight="1">
      <c r="A537" s="653"/>
      <c r="B537" s="653"/>
      <c r="C537" s="653"/>
      <c r="D537" s="631"/>
    </row>
    <row r="538" spans="1:4" ht="18" customHeight="1">
      <c r="A538" s="653"/>
      <c r="B538" s="653"/>
      <c r="C538" s="653"/>
      <c r="D538" s="631"/>
    </row>
    <row r="539" spans="1:4" ht="18" customHeight="1">
      <c r="A539" s="653"/>
      <c r="B539" s="653"/>
      <c r="C539" s="653"/>
      <c r="D539" s="631"/>
    </row>
    <row r="540" spans="1:4" ht="18" customHeight="1">
      <c r="A540" s="653"/>
      <c r="B540" s="653"/>
      <c r="C540" s="653"/>
      <c r="D540" s="631"/>
    </row>
    <row r="541" spans="1:4" ht="18" customHeight="1">
      <c r="A541" s="653"/>
      <c r="B541" s="653"/>
      <c r="C541" s="653"/>
      <c r="D541" s="631"/>
    </row>
    <row r="542" spans="1:4" ht="18" customHeight="1">
      <c r="A542" s="653"/>
      <c r="B542" s="653"/>
      <c r="C542" s="653"/>
      <c r="D542" s="631"/>
    </row>
    <row r="543" spans="1:4" ht="18" customHeight="1">
      <c r="A543" s="653"/>
      <c r="B543" s="653"/>
      <c r="C543" s="653"/>
      <c r="D543" s="631"/>
    </row>
    <row r="544" spans="1:4" ht="18" customHeight="1">
      <c r="A544" s="653"/>
      <c r="B544" s="653"/>
      <c r="C544" s="653"/>
      <c r="D544" s="631"/>
    </row>
    <row r="545" spans="1:4" ht="18" customHeight="1">
      <c r="A545" s="653"/>
      <c r="B545" s="653"/>
      <c r="C545" s="653"/>
      <c r="D545" s="631"/>
    </row>
    <row r="546" spans="1:4" ht="18" customHeight="1">
      <c r="A546" s="653"/>
      <c r="B546" s="653"/>
      <c r="C546" s="653"/>
      <c r="D546" s="631"/>
    </row>
    <row r="547" spans="1:4" ht="18" customHeight="1">
      <c r="A547" s="653"/>
      <c r="B547" s="653"/>
      <c r="C547" s="653"/>
      <c r="D547" s="631"/>
    </row>
    <row r="548" spans="1:4" ht="18" customHeight="1">
      <c r="A548" s="653"/>
      <c r="B548" s="653"/>
      <c r="C548" s="653"/>
      <c r="D548" s="631"/>
    </row>
    <row r="549" spans="1:4" ht="18" customHeight="1">
      <c r="A549" s="653"/>
      <c r="B549" s="653"/>
      <c r="C549" s="653"/>
      <c r="D549" s="631"/>
    </row>
    <row r="550" spans="1:4" ht="18" customHeight="1">
      <c r="A550" s="653"/>
      <c r="B550" s="653"/>
      <c r="C550" s="653"/>
      <c r="D550" s="631"/>
    </row>
    <row r="551" spans="1:4" ht="18" customHeight="1">
      <c r="A551" s="653"/>
      <c r="B551" s="653"/>
      <c r="C551" s="653"/>
      <c r="D551" s="631"/>
    </row>
    <row r="552" spans="1:4" ht="18" customHeight="1">
      <c r="A552" s="653"/>
      <c r="B552" s="653"/>
      <c r="C552" s="653"/>
      <c r="D552" s="631"/>
    </row>
    <row r="553" spans="1:4" ht="18" customHeight="1">
      <c r="A553" s="653"/>
      <c r="B553" s="653"/>
      <c r="C553" s="653"/>
      <c r="D553" s="631"/>
    </row>
    <row r="554" spans="1:4" ht="18" customHeight="1">
      <c r="A554" s="653"/>
      <c r="B554" s="653"/>
      <c r="C554" s="653"/>
      <c r="D554" s="631"/>
    </row>
    <row r="555" spans="1:4" ht="18" customHeight="1">
      <c r="A555" s="653"/>
      <c r="B555" s="653"/>
      <c r="C555" s="653"/>
      <c r="D555" s="631"/>
    </row>
    <row r="556" spans="1:4" ht="18" customHeight="1">
      <c r="A556" s="653"/>
      <c r="B556" s="653"/>
      <c r="C556" s="653"/>
      <c r="D556" s="631"/>
    </row>
    <row r="557" spans="1:4" ht="18" customHeight="1">
      <c r="A557" s="653"/>
      <c r="B557" s="653"/>
      <c r="C557" s="653"/>
      <c r="D557" s="631"/>
    </row>
    <row r="558" spans="1:4" ht="18" customHeight="1">
      <c r="A558" s="653"/>
      <c r="B558" s="653"/>
      <c r="C558" s="653"/>
      <c r="D558" s="631"/>
    </row>
    <row r="559" spans="1:4" ht="18" customHeight="1">
      <c r="A559" s="653"/>
      <c r="B559" s="653"/>
      <c r="C559" s="653"/>
      <c r="D559" s="631"/>
    </row>
    <row r="560" spans="1:4" ht="18" customHeight="1">
      <c r="A560" s="653"/>
      <c r="B560" s="653"/>
      <c r="C560" s="653"/>
      <c r="D560" s="631"/>
    </row>
    <row r="561" spans="1:4" ht="18" customHeight="1">
      <c r="A561" s="653"/>
      <c r="B561" s="653"/>
      <c r="C561" s="653"/>
      <c r="D561" s="631"/>
    </row>
    <row r="562" spans="1:4" ht="18" customHeight="1">
      <c r="A562" s="653"/>
      <c r="B562" s="653"/>
      <c r="C562" s="653"/>
      <c r="D562" s="631"/>
    </row>
    <row r="563" spans="1:4" ht="18" customHeight="1">
      <c r="A563" s="653"/>
      <c r="B563" s="653"/>
      <c r="C563" s="653"/>
      <c r="D563" s="631"/>
    </row>
    <row r="564" spans="1:4" ht="18" customHeight="1">
      <c r="A564" s="653"/>
      <c r="B564" s="653"/>
      <c r="C564" s="653"/>
      <c r="D564" s="631"/>
    </row>
    <row r="565" spans="1:4" ht="18" customHeight="1">
      <c r="A565" s="653"/>
      <c r="B565" s="653"/>
      <c r="C565" s="653"/>
      <c r="D565" s="631"/>
    </row>
    <row r="566" spans="1:4" ht="18" customHeight="1">
      <c r="A566" s="653"/>
      <c r="B566" s="653"/>
      <c r="C566" s="653"/>
      <c r="D566" s="631"/>
    </row>
    <row r="567" spans="1:4" ht="18" customHeight="1">
      <c r="A567" s="653"/>
      <c r="B567" s="653"/>
      <c r="C567" s="653"/>
      <c r="D567" s="631"/>
    </row>
    <row r="568" spans="1:4" ht="18" customHeight="1">
      <c r="A568" s="653"/>
      <c r="B568" s="653"/>
      <c r="C568" s="653"/>
      <c r="D568" s="631"/>
    </row>
    <row r="569" spans="1:4" ht="18" customHeight="1">
      <c r="A569" s="653"/>
      <c r="B569" s="653"/>
      <c r="C569" s="653"/>
      <c r="D569" s="631"/>
    </row>
    <row r="570" spans="1:4" ht="18" customHeight="1">
      <c r="A570" s="653"/>
      <c r="B570" s="653"/>
      <c r="C570" s="653"/>
      <c r="D570" s="631"/>
    </row>
    <row r="571" spans="1:4" ht="18" customHeight="1">
      <c r="A571" s="653"/>
      <c r="B571" s="653"/>
      <c r="C571" s="653"/>
      <c r="D571" s="631"/>
    </row>
    <row r="572" spans="1:4" ht="18" customHeight="1">
      <c r="A572" s="653"/>
      <c r="B572" s="653"/>
      <c r="C572" s="653"/>
      <c r="D572" s="631"/>
    </row>
    <row r="573" spans="1:4" ht="18" customHeight="1">
      <c r="A573" s="653"/>
      <c r="B573" s="653"/>
      <c r="C573" s="653"/>
      <c r="D573" s="631"/>
    </row>
    <row r="574" spans="1:4" ht="18" customHeight="1">
      <c r="A574" s="653"/>
      <c r="B574" s="653"/>
      <c r="C574" s="653"/>
      <c r="D574" s="631"/>
    </row>
    <row r="575" spans="1:4" ht="18" customHeight="1">
      <c r="A575" s="653"/>
      <c r="B575" s="653"/>
      <c r="C575" s="653"/>
      <c r="D575" s="631"/>
    </row>
    <row r="576" spans="1:4" ht="18" customHeight="1">
      <c r="A576" s="653"/>
      <c r="B576" s="653"/>
      <c r="C576" s="653"/>
      <c r="D576" s="631"/>
    </row>
    <row r="577" spans="1:4" ht="18" customHeight="1">
      <c r="A577" s="653"/>
      <c r="B577" s="653"/>
      <c r="C577" s="653"/>
      <c r="D577" s="631"/>
    </row>
    <row r="578" spans="1:4" ht="18" customHeight="1">
      <c r="A578" s="653"/>
      <c r="B578" s="653"/>
      <c r="C578" s="653"/>
      <c r="D578" s="631"/>
    </row>
    <row r="579" spans="1:4" ht="18" customHeight="1">
      <c r="A579" s="653"/>
      <c r="B579" s="653"/>
      <c r="C579" s="653"/>
      <c r="D579" s="631"/>
    </row>
    <row r="580" spans="1:4" ht="18" customHeight="1">
      <c r="A580" s="653"/>
      <c r="B580" s="653"/>
      <c r="C580" s="653"/>
      <c r="D580" s="631"/>
    </row>
    <row r="581" spans="1:4" ht="18" customHeight="1">
      <c r="A581" s="653"/>
      <c r="B581" s="653"/>
      <c r="C581" s="653"/>
      <c r="D581" s="631"/>
    </row>
    <row r="582" spans="1:4" ht="18" customHeight="1">
      <c r="A582" s="653"/>
      <c r="B582" s="653"/>
      <c r="C582" s="653"/>
      <c r="D582" s="631"/>
    </row>
    <row r="583" spans="1:4" ht="18" customHeight="1">
      <c r="A583" s="653"/>
      <c r="B583" s="653"/>
      <c r="C583" s="653"/>
      <c r="D583" s="631"/>
    </row>
    <row r="584" spans="1:4" ht="18" customHeight="1">
      <c r="A584" s="653"/>
      <c r="B584" s="653"/>
      <c r="C584" s="653"/>
      <c r="D584" s="631"/>
    </row>
    <row r="585" spans="1:4" ht="18" customHeight="1">
      <c r="A585" s="653"/>
      <c r="B585" s="653"/>
      <c r="C585" s="653"/>
      <c r="D585" s="631"/>
    </row>
    <row r="586" spans="1:4" ht="18" customHeight="1">
      <c r="A586" s="653"/>
      <c r="B586" s="653"/>
      <c r="C586" s="653"/>
      <c r="D586" s="631"/>
    </row>
    <row r="587" spans="1:4" ht="18" customHeight="1">
      <c r="A587" s="653"/>
      <c r="B587" s="653"/>
      <c r="C587" s="653"/>
      <c r="D587" s="631"/>
    </row>
    <row r="588" spans="1:4" ht="18" customHeight="1">
      <c r="A588" s="653"/>
      <c r="B588" s="653"/>
      <c r="C588" s="653"/>
      <c r="D588" s="631"/>
    </row>
    <row r="589" spans="1:4" ht="18" customHeight="1">
      <c r="A589" s="653"/>
      <c r="B589" s="653"/>
      <c r="C589" s="653"/>
      <c r="D589" s="631"/>
    </row>
    <row r="590" spans="1:4" ht="18" customHeight="1">
      <c r="A590" s="653"/>
      <c r="B590" s="653"/>
      <c r="C590" s="653"/>
      <c r="D590" s="631"/>
    </row>
    <row r="591" spans="1:4" ht="18" customHeight="1">
      <c r="A591" s="653"/>
      <c r="B591" s="653"/>
      <c r="C591" s="653"/>
      <c r="D591" s="631"/>
    </row>
    <row r="592" spans="1:4" ht="18" customHeight="1">
      <c r="A592" s="653"/>
      <c r="B592" s="653"/>
      <c r="C592" s="653"/>
      <c r="D592" s="631"/>
    </row>
    <row r="593" spans="1:4" ht="18" customHeight="1">
      <c r="A593" s="653"/>
      <c r="B593" s="653"/>
      <c r="C593" s="653"/>
      <c r="D593" s="631"/>
    </row>
    <row r="594" spans="1:4" ht="18" customHeight="1">
      <c r="A594" s="653"/>
      <c r="B594" s="653"/>
      <c r="C594" s="653"/>
      <c r="D594" s="631"/>
    </row>
    <row r="595" spans="1:4" ht="18" customHeight="1">
      <c r="A595" s="653"/>
      <c r="B595" s="653"/>
      <c r="C595" s="653"/>
      <c r="D595" s="631"/>
    </row>
    <row r="596" spans="1:4" ht="18" customHeight="1">
      <c r="A596" s="653"/>
      <c r="B596" s="653"/>
      <c r="C596" s="653"/>
      <c r="D596" s="631"/>
    </row>
    <row r="597" spans="1:4" ht="18" customHeight="1">
      <c r="A597" s="653"/>
      <c r="B597" s="653"/>
      <c r="C597" s="653"/>
      <c r="D597" s="631"/>
    </row>
    <row r="598" spans="1:4" ht="18" customHeight="1">
      <c r="A598" s="653"/>
      <c r="B598" s="653"/>
      <c r="C598" s="653"/>
      <c r="D598" s="631"/>
    </row>
    <row r="599" spans="1:4" ht="18" customHeight="1">
      <c r="A599" s="653"/>
      <c r="B599" s="653"/>
      <c r="C599" s="653"/>
      <c r="D599" s="631"/>
    </row>
    <row r="600" spans="1:4" ht="18" customHeight="1">
      <c r="A600" s="653"/>
      <c r="B600" s="653"/>
      <c r="C600" s="653"/>
      <c r="D600" s="631"/>
    </row>
    <row r="601" spans="1:4" ht="18" customHeight="1">
      <c r="A601" s="653"/>
      <c r="B601" s="653"/>
      <c r="C601" s="653"/>
      <c r="D601" s="631"/>
    </row>
    <row r="602" spans="1:4" ht="18" customHeight="1">
      <c r="A602" s="653"/>
      <c r="B602" s="653"/>
      <c r="C602" s="653"/>
      <c r="D602" s="631"/>
    </row>
    <row r="603" spans="1:4" ht="18" customHeight="1">
      <c r="A603" s="653"/>
      <c r="B603" s="653"/>
      <c r="C603" s="653"/>
      <c r="D603" s="631"/>
    </row>
    <row r="604" spans="1:4" ht="18" customHeight="1">
      <c r="A604" s="653"/>
      <c r="B604" s="653"/>
      <c r="C604" s="653"/>
      <c r="D604" s="631"/>
    </row>
    <row r="605" spans="1:4" ht="18" customHeight="1">
      <c r="A605" s="653"/>
      <c r="B605" s="653"/>
      <c r="C605" s="653"/>
      <c r="D605" s="631"/>
    </row>
    <row r="606" spans="1:4" ht="18" customHeight="1">
      <c r="A606" s="653"/>
      <c r="B606" s="653"/>
      <c r="C606" s="653"/>
      <c r="D606" s="631"/>
    </row>
    <row r="607" spans="1:4" ht="18" customHeight="1">
      <c r="A607" s="653"/>
      <c r="B607" s="653"/>
      <c r="C607" s="653"/>
      <c r="D607" s="631"/>
    </row>
    <row r="608" spans="1:4" ht="18" customHeight="1">
      <c r="A608" s="653"/>
      <c r="B608" s="653"/>
      <c r="C608" s="653"/>
      <c r="D608" s="631"/>
    </row>
    <row r="609" spans="1:4" ht="18" customHeight="1">
      <c r="A609" s="653"/>
      <c r="B609" s="653"/>
      <c r="C609" s="653"/>
      <c r="D609" s="631"/>
    </row>
    <row r="610" spans="1:4" ht="18" customHeight="1">
      <c r="A610" s="653"/>
      <c r="B610" s="653"/>
      <c r="C610" s="653"/>
      <c r="D610" s="631"/>
    </row>
    <row r="611" spans="1:4" ht="18" customHeight="1">
      <c r="A611" s="653"/>
      <c r="B611" s="653"/>
      <c r="C611" s="653"/>
      <c r="D611" s="631"/>
    </row>
    <row r="612" spans="1:4" ht="18" customHeight="1">
      <c r="A612" s="653"/>
      <c r="B612" s="653"/>
      <c r="C612" s="653"/>
      <c r="D612" s="631"/>
    </row>
    <row r="613" spans="1:4" ht="18" customHeight="1">
      <c r="A613" s="653"/>
      <c r="B613" s="653"/>
      <c r="C613" s="653"/>
      <c r="D613" s="631"/>
    </row>
    <row r="614" spans="1:4" ht="18" customHeight="1">
      <c r="A614" s="653"/>
      <c r="B614" s="653"/>
      <c r="C614" s="653"/>
      <c r="D614" s="631"/>
    </row>
    <row r="615" spans="1:4" ht="18" customHeight="1">
      <c r="A615" s="653"/>
      <c r="B615" s="653"/>
      <c r="C615" s="653"/>
      <c r="D615" s="631"/>
    </row>
    <row r="616" spans="1:4" ht="18" customHeight="1">
      <c r="A616" s="653"/>
      <c r="B616" s="653"/>
      <c r="C616" s="653"/>
      <c r="D616" s="631"/>
    </row>
    <row r="617" spans="1:4" ht="18" customHeight="1">
      <c r="A617" s="653"/>
      <c r="B617" s="653"/>
      <c r="C617" s="653"/>
      <c r="D617" s="631"/>
    </row>
    <row r="618" spans="1:4" ht="18" customHeight="1">
      <c r="A618" s="653"/>
      <c r="B618" s="653"/>
      <c r="C618" s="653"/>
      <c r="D618" s="631"/>
    </row>
    <row r="619" spans="1:4" ht="18" customHeight="1">
      <c r="A619" s="653"/>
      <c r="B619" s="653"/>
      <c r="C619" s="653"/>
      <c r="D619" s="631"/>
    </row>
    <row r="620" spans="1:4" ht="18" customHeight="1">
      <c r="A620" s="653"/>
      <c r="B620" s="653"/>
      <c r="C620" s="653"/>
      <c r="D620" s="631"/>
    </row>
    <row r="621" spans="1:4" ht="18" customHeight="1">
      <c r="A621" s="653"/>
      <c r="B621" s="653"/>
      <c r="C621" s="653"/>
      <c r="D621" s="631"/>
    </row>
    <row r="622" spans="1:4" ht="18" customHeight="1">
      <c r="A622" s="653"/>
      <c r="B622" s="653"/>
      <c r="C622" s="653"/>
      <c r="D622" s="631"/>
    </row>
    <row r="623" spans="1:4" ht="18" customHeight="1">
      <c r="A623" s="653"/>
      <c r="B623" s="653"/>
      <c r="C623" s="653"/>
      <c r="D623" s="631"/>
    </row>
    <row r="624" spans="1:4" ht="18" customHeight="1">
      <c r="A624" s="653"/>
      <c r="B624" s="653"/>
      <c r="C624" s="653"/>
      <c r="D624" s="631"/>
    </row>
    <row r="625" spans="1:4" ht="18" customHeight="1">
      <c r="A625" s="653"/>
      <c r="B625" s="653"/>
      <c r="C625" s="653"/>
      <c r="D625" s="631"/>
    </row>
    <row r="626" spans="1:4" ht="18" customHeight="1">
      <c r="A626" s="653"/>
      <c r="B626" s="653"/>
      <c r="C626" s="653"/>
      <c r="D626" s="631"/>
    </row>
    <row r="627" spans="1:4" ht="18" customHeight="1">
      <c r="A627" s="653"/>
      <c r="B627" s="653"/>
      <c r="C627" s="653"/>
      <c r="D627" s="631"/>
    </row>
    <row r="628" spans="1:4" ht="18" customHeight="1">
      <c r="A628" s="653"/>
      <c r="B628" s="653"/>
      <c r="C628" s="653"/>
      <c r="D628" s="631"/>
    </row>
    <row r="629" spans="1:4" ht="18" customHeight="1">
      <c r="A629" s="653"/>
      <c r="B629" s="653"/>
      <c r="C629" s="653"/>
      <c r="D629" s="631"/>
    </row>
    <row r="630" spans="1:4" ht="18" customHeight="1">
      <c r="A630" s="653"/>
      <c r="B630" s="653"/>
      <c r="C630" s="653"/>
      <c r="D630" s="631"/>
    </row>
    <row r="631" spans="1:4" ht="18" customHeight="1">
      <c r="A631" s="653"/>
      <c r="B631" s="653"/>
      <c r="C631" s="653"/>
      <c r="D631" s="631"/>
    </row>
    <row r="632" spans="1:4" ht="18" customHeight="1">
      <c r="A632" s="653"/>
      <c r="B632" s="653"/>
      <c r="C632" s="653"/>
      <c r="D632" s="631"/>
    </row>
    <row r="633" spans="1:4" ht="18" customHeight="1">
      <c r="A633" s="653"/>
      <c r="B633" s="653"/>
      <c r="C633" s="653"/>
      <c r="D633" s="631"/>
    </row>
    <row r="634" spans="1:4" ht="18" customHeight="1">
      <c r="A634" s="653"/>
      <c r="B634" s="653"/>
      <c r="C634" s="653"/>
      <c r="D634" s="631"/>
    </row>
    <row r="635" spans="1:4" ht="18" customHeight="1">
      <c r="A635" s="653"/>
      <c r="B635" s="653"/>
      <c r="C635" s="653"/>
      <c r="D635" s="631"/>
    </row>
    <row r="636" spans="1:4" ht="18" customHeight="1">
      <c r="A636" s="653"/>
      <c r="B636" s="653"/>
      <c r="C636" s="653"/>
      <c r="D636" s="631"/>
    </row>
    <row r="637" spans="1:4" ht="18" customHeight="1">
      <c r="A637" s="653"/>
      <c r="B637" s="653"/>
      <c r="C637" s="653"/>
      <c r="D637" s="631"/>
    </row>
    <row r="638" spans="1:4" ht="18" customHeight="1">
      <c r="A638" s="653"/>
      <c r="B638" s="653"/>
      <c r="C638" s="653"/>
      <c r="D638" s="631"/>
    </row>
    <row r="639" spans="1:4" ht="18" customHeight="1">
      <c r="A639" s="653"/>
      <c r="B639" s="653"/>
      <c r="C639" s="653"/>
      <c r="D639" s="631"/>
    </row>
    <row r="640" spans="1:4" ht="18" customHeight="1">
      <c r="A640" s="653"/>
      <c r="B640" s="653"/>
      <c r="C640" s="653"/>
      <c r="D640" s="631"/>
    </row>
    <row r="641" spans="1:4" ht="18" customHeight="1">
      <c r="A641" s="653"/>
      <c r="B641" s="653"/>
      <c r="C641" s="653"/>
      <c r="D641" s="631"/>
    </row>
    <row r="642" spans="1:4" ht="18" customHeight="1">
      <c r="A642" s="653"/>
      <c r="B642" s="653"/>
      <c r="C642" s="653"/>
      <c r="D642" s="631"/>
    </row>
    <row r="643" spans="1:4" ht="18" customHeight="1">
      <c r="A643" s="653"/>
      <c r="B643" s="653"/>
      <c r="C643" s="653"/>
      <c r="D643" s="631"/>
    </row>
    <row r="644" spans="1:4" ht="18" customHeight="1">
      <c r="A644" s="653"/>
      <c r="B644" s="653"/>
      <c r="C644" s="653"/>
      <c r="D644" s="631"/>
    </row>
    <row r="645" spans="1:4" ht="18" customHeight="1">
      <c r="A645" s="653"/>
      <c r="B645" s="653"/>
      <c r="C645" s="653"/>
      <c r="D645" s="631"/>
    </row>
    <row r="646" spans="1:4" ht="18" customHeight="1">
      <c r="A646" s="653"/>
      <c r="B646" s="653"/>
      <c r="C646" s="653"/>
      <c r="D646" s="631"/>
    </row>
    <row r="647" spans="1:4" ht="18" customHeight="1">
      <c r="A647" s="653"/>
      <c r="B647" s="653"/>
      <c r="C647" s="653"/>
      <c r="D647" s="631"/>
    </row>
    <row r="648" spans="1:4" ht="18" customHeight="1">
      <c r="A648" s="653"/>
      <c r="B648" s="653"/>
      <c r="C648" s="653"/>
      <c r="D648" s="631"/>
    </row>
    <row r="649" spans="1:4" ht="18" customHeight="1">
      <c r="A649" s="653"/>
      <c r="B649" s="653"/>
      <c r="D649" s="631"/>
    </row>
    <row r="659" spans="4:4" ht="12.75">
      <c r="D659" s="631"/>
    </row>
    <row r="660" spans="4:4" ht="12.75">
      <c r="D660" s="631"/>
    </row>
    <row r="661" spans="4:4" ht="12.75">
      <c r="D661" s="631"/>
    </row>
    <row r="662" spans="4:4" ht="12.75">
      <c r="D662" s="631"/>
    </row>
    <row r="663" spans="4:4" ht="12.75">
      <c r="D663" s="631"/>
    </row>
    <row r="664" spans="4:4" ht="12.75">
      <c r="D664" s="631"/>
    </row>
    <row r="665" spans="4:4" ht="12.75">
      <c r="D665" s="631"/>
    </row>
    <row r="666" spans="4:4" ht="12.75">
      <c r="D666" s="631"/>
    </row>
    <row r="667" spans="4:4" ht="12.75">
      <c r="D667" s="631"/>
    </row>
    <row r="668" spans="4:4" ht="12.75">
      <c r="D668" s="631"/>
    </row>
    <row r="669" spans="4:4" ht="12.75">
      <c r="D669" s="631"/>
    </row>
    <row r="670" spans="4:4" ht="12.75">
      <c r="D670" s="631"/>
    </row>
    <row r="671" spans="4:4" ht="12.75">
      <c r="D671" s="631"/>
    </row>
    <row r="672" spans="4:4" ht="12.75">
      <c r="D672" s="631"/>
    </row>
    <row r="673" spans="4:4" ht="12.75">
      <c r="D673" s="631"/>
    </row>
    <row r="674" spans="4:4" ht="12.75">
      <c r="D674" s="631"/>
    </row>
    <row r="675" spans="4:4" ht="12.75">
      <c r="D675" s="631"/>
    </row>
    <row r="676" spans="4:4" ht="12.75">
      <c r="D676" s="631"/>
    </row>
    <row r="677" spans="4:4" ht="12.75">
      <c r="D677" s="631"/>
    </row>
    <row r="678" spans="4:4" ht="12.75">
      <c r="D678" s="631"/>
    </row>
    <row r="679" spans="4:4" ht="12.75">
      <c r="D679" s="631"/>
    </row>
    <row r="680" spans="4:4" ht="12.75">
      <c r="D680" s="631"/>
    </row>
    <row r="681" spans="4:4" ht="12.75">
      <c r="D681" s="631"/>
    </row>
    <row r="682" spans="4:4" ht="12.75">
      <c r="D682" s="631"/>
    </row>
    <row r="683" spans="4:4" ht="12.75">
      <c r="D683" s="631"/>
    </row>
    <row r="684" spans="4:4" ht="12.75">
      <c r="D684" s="631"/>
    </row>
    <row r="685" spans="4:4" ht="12.75">
      <c r="D685" s="631"/>
    </row>
    <row r="686" spans="4:4" ht="12.75">
      <c r="D686" s="631"/>
    </row>
    <row r="687" spans="4:4" ht="12.75">
      <c r="D687" s="631"/>
    </row>
    <row r="688" spans="4:4" ht="12.75">
      <c r="D688" s="631"/>
    </row>
    <row r="689" spans="4:4" ht="12.75">
      <c r="D689" s="631"/>
    </row>
    <row r="690" spans="4:4" ht="12.75">
      <c r="D690" s="631"/>
    </row>
    <row r="691" spans="4:4" ht="12.75">
      <c r="D691" s="631"/>
    </row>
    <row r="692" spans="4:4" ht="12.75">
      <c r="D692" s="631"/>
    </row>
    <row r="693" spans="4:4" ht="12.75">
      <c r="D693" s="631"/>
    </row>
    <row r="694" spans="4:4" ht="12.75">
      <c r="D694" s="631"/>
    </row>
    <row r="695" spans="4:4" ht="12.75">
      <c r="D695" s="631"/>
    </row>
    <row r="696" spans="4:4" ht="12.75">
      <c r="D696" s="631"/>
    </row>
    <row r="697" spans="4:4" ht="12.75">
      <c r="D697" s="631"/>
    </row>
    <row r="698" spans="4:4" ht="12.75">
      <c r="D698" s="631"/>
    </row>
    <row r="699" spans="4:4" ht="12.75">
      <c r="D699" s="631"/>
    </row>
    <row r="700" spans="4:4" ht="12.75">
      <c r="D700" s="631"/>
    </row>
    <row r="701" spans="4:4" ht="12.75">
      <c r="D701" s="631"/>
    </row>
    <row r="702" spans="4:4" ht="12.75">
      <c r="D702" s="631"/>
    </row>
    <row r="703" spans="4:4" ht="12.75">
      <c r="D703" s="631"/>
    </row>
    <row r="704" spans="4:4" ht="12.75">
      <c r="D704" s="631"/>
    </row>
    <row r="705" spans="4:4" ht="12.75">
      <c r="D705" s="631"/>
    </row>
    <row r="706" spans="4:4" ht="12.75">
      <c r="D706" s="631"/>
    </row>
    <row r="707" spans="4:4" ht="12.75">
      <c r="D707" s="631"/>
    </row>
    <row r="708" spans="4:4" ht="12.75">
      <c r="D708" s="631"/>
    </row>
    <row r="709" spans="4:4" ht="12.75">
      <c r="D709" s="631"/>
    </row>
    <row r="710" spans="4:4" ht="12.75">
      <c r="D710" s="631"/>
    </row>
    <row r="711" spans="4:4" ht="12.75">
      <c r="D711" s="631"/>
    </row>
    <row r="712" spans="4:4" ht="12.75">
      <c r="D712" s="631"/>
    </row>
    <row r="713" spans="4:4" ht="12.75">
      <c r="D713" s="631"/>
    </row>
    <row r="714" spans="4:4" ht="12.75">
      <c r="D714" s="631"/>
    </row>
    <row r="715" spans="4:4" ht="12.75">
      <c r="D715" s="631"/>
    </row>
    <row r="716" spans="4:4" ht="12.75">
      <c r="D716" s="631"/>
    </row>
    <row r="717" spans="4:4" ht="12.75">
      <c r="D717" s="631"/>
    </row>
    <row r="718" spans="4:4" ht="12.75">
      <c r="D718" s="631"/>
    </row>
    <row r="719" spans="4:4" ht="12.75">
      <c r="D719" s="631"/>
    </row>
    <row r="720" spans="4:4" ht="12.75">
      <c r="D720" s="631"/>
    </row>
    <row r="721" spans="4:4" ht="12.75">
      <c r="D721" s="631"/>
    </row>
    <row r="722" spans="4:4" ht="12.75">
      <c r="D722" s="631"/>
    </row>
    <row r="723" spans="4:4" ht="12.75">
      <c r="D723" s="631"/>
    </row>
    <row r="724" spans="4:4" ht="12.75">
      <c r="D724" s="631"/>
    </row>
    <row r="725" spans="4:4" ht="12.75">
      <c r="D725" s="631"/>
    </row>
    <row r="726" spans="4:4" ht="12.75">
      <c r="D726" s="631"/>
    </row>
    <row r="727" spans="4:4" ht="12.75">
      <c r="D727" s="631"/>
    </row>
    <row r="728" spans="4:4" ht="12.75">
      <c r="D728" s="631"/>
    </row>
    <row r="729" spans="4:4" ht="12.75">
      <c r="D729" s="631"/>
    </row>
    <row r="730" spans="4:4" ht="12.75">
      <c r="D730" s="631"/>
    </row>
    <row r="731" spans="4:4" ht="12.75">
      <c r="D731" s="631"/>
    </row>
    <row r="732" spans="4:4" ht="12.75">
      <c r="D732" s="631"/>
    </row>
    <row r="733" spans="4:4" ht="12.75">
      <c r="D733" s="631"/>
    </row>
    <row r="734" spans="4:4" ht="12.75">
      <c r="D734" s="631"/>
    </row>
    <row r="735" spans="4:4" ht="12.75">
      <c r="D735" s="631"/>
    </row>
    <row r="736" spans="4:4" ht="12.75">
      <c r="D736" s="631"/>
    </row>
    <row r="737" spans="4:4" ht="12.75">
      <c r="D737" s="631"/>
    </row>
    <row r="738" spans="4:4" ht="12.75">
      <c r="D738" s="631"/>
    </row>
    <row r="739" spans="4:4" ht="12.75">
      <c r="D739" s="631"/>
    </row>
    <row r="740" spans="4:4" ht="12.75">
      <c r="D740" s="631"/>
    </row>
    <row r="741" spans="4:4" ht="12.75">
      <c r="D741" s="631"/>
    </row>
    <row r="742" spans="4:4" ht="12.75">
      <c r="D742" s="631"/>
    </row>
    <row r="743" spans="4:4" ht="12.75">
      <c r="D743" s="631"/>
    </row>
    <row r="744" spans="4:4" ht="12.75">
      <c r="D744" s="631"/>
    </row>
    <row r="745" spans="4:4" ht="12.75">
      <c r="D745" s="631"/>
    </row>
    <row r="746" spans="4:4" ht="12.75">
      <c r="D746" s="631"/>
    </row>
    <row r="747" spans="4:4" ht="12.75">
      <c r="D747" s="631"/>
    </row>
    <row r="748" spans="4:4" ht="12.75">
      <c r="D748" s="631"/>
    </row>
    <row r="749" spans="4:4" ht="12.75">
      <c r="D749" s="631"/>
    </row>
    <row r="750" spans="4:4" ht="12.75">
      <c r="D750" s="631"/>
    </row>
    <row r="751" spans="4:4" ht="12.75">
      <c r="D751" s="631"/>
    </row>
    <row r="752" spans="4:4" ht="12.75">
      <c r="D752" s="631"/>
    </row>
    <row r="753" spans="4:4" ht="12.75">
      <c r="D753" s="631"/>
    </row>
    <row r="754" spans="4:4" ht="12.75">
      <c r="D754" s="631"/>
    </row>
  </sheetData>
  <printOptions gridLinesSet="0"/>
  <pageMargins left="0.78740157480314965" right="0.78740157480314965" top="0.67291666666666672" bottom="1.1758333333333333" header="0.51181102362204722" footer="0.51181102362204722"/>
  <pageSetup paperSize="9" scale="68" orientation="portrait" r:id="rId1"/>
  <headerFooter alignWithMargins="0"/>
  <rowBreaks count="1" manualBreakCount="1">
    <brk id="64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B050"/>
  </sheetPr>
  <dimension ref="A1:G139"/>
  <sheetViews>
    <sheetView showGridLines="0" view="pageLayout" zoomScaleNormal="100" zoomScaleSheetLayoutView="137" workbookViewId="0">
      <selection activeCell="D24" sqref="D24"/>
    </sheetView>
  </sheetViews>
  <sheetFormatPr baseColWidth="10" defaultColWidth="11.42578125" defaultRowHeight="12.75"/>
  <cols>
    <col min="1" max="1" width="37.7109375" style="681" customWidth="1"/>
    <col min="2" max="4" width="15.85546875" style="676" customWidth="1"/>
    <col min="5" max="5" width="38.7109375" style="677" customWidth="1"/>
    <col min="6" max="6" width="9.85546875" style="677" customWidth="1"/>
    <col min="7" max="255" width="11.42578125" style="677"/>
    <col min="256" max="256" width="36.140625" style="677" customWidth="1"/>
    <col min="257" max="257" width="10.85546875" style="677" customWidth="1"/>
    <col min="258" max="260" width="15.85546875" style="677" customWidth="1"/>
    <col min="261" max="261" width="36.140625" style="677" customWidth="1"/>
    <col min="262" max="262" width="9.85546875" style="677" customWidth="1"/>
    <col min="263" max="511" width="11.42578125" style="677"/>
    <col min="512" max="512" width="36.140625" style="677" customWidth="1"/>
    <col min="513" max="513" width="10.85546875" style="677" customWidth="1"/>
    <col min="514" max="516" width="15.85546875" style="677" customWidth="1"/>
    <col min="517" max="517" width="36.140625" style="677" customWidth="1"/>
    <col min="518" max="518" width="9.85546875" style="677" customWidth="1"/>
    <col min="519" max="767" width="11.42578125" style="677"/>
    <col min="768" max="768" width="36.140625" style="677" customWidth="1"/>
    <col min="769" max="769" width="10.85546875" style="677" customWidth="1"/>
    <col min="770" max="772" width="15.85546875" style="677" customWidth="1"/>
    <col min="773" max="773" width="36.140625" style="677" customWidth="1"/>
    <col min="774" max="774" width="9.85546875" style="677" customWidth="1"/>
    <col min="775" max="1023" width="11.42578125" style="677"/>
    <col min="1024" max="1024" width="36.140625" style="677" customWidth="1"/>
    <col min="1025" max="1025" width="10.85546875" style="677" customWidth="1"/>
    <col min="1026" max="1028" width="15.85546875" style="677" customWidth="1"/>
    <col min="1029" max="1029" width="36.140625" style="677" customWidth="1"/>
    <col min="1030" max="1030" width="9.85546875" style="677" customWidth="1"/>
    <col min="1031" max="1279" width="11.42578125" style="677"/>
    <col min="1280" max="1280" width="36.140625" style="677" customWidth="1"/>
    <col min="1281" max="1281" width="10.85546875" style="677" customWidth="1"/>
    <col min="1282" max="1284" width="15.85546875" style="677" customWidth="1"/>
    <col min="1285" max="1285" width="36.140625" style="677" customWidth="1"/>
    <col min="1286" max="1286" width="9.85546875" style="677" customWidth="1"/>
    <col min="1287" max="1535" width="11.42578125" style="677"/>
    <col min="1536" max="1536" width="36.140625" style="677" customWidth="1"/>
    <col min="1537" max="1537" width="10.85546875" style="677" customWidth="1"/>
    <col min="1538" max="1540" width="15.85546875" style="677" customWidth="1"/>
    <col min="1541" max="1541" width="36.140625" style="677" customWidth="1"/>
    <col min="1542" max="1542" width="9.85546875" style="677" customWidth="1"/>
    <col min="1543" max="1791" width="11.42578125" style="677"/>
    <col min="1792" max="1792" width="36.140625" style="677" customWidth="1"/>
    <col min="1793" max="1793" width="10.85546875" style="677" customWidth="1"/>
    <col min="1794" max="1796" width="15.85546875" style="677" customWidth="1"/>
    <col min="1797" max="1797" width="36.140625" style="677" customWidth="1"/>
    <col min="1798" max="1798" width="9.85546875" style="677" customWidth="1"/>
    <col min="1799" max="2047" width="11.42578125" style="677"/>
    <col min="2048" max="2048" width="36.140625" style="677" customWidth="1"/>
    <col min="2049" max="2049" width="10.85546875" style="677" customWidth="1"/>
    <col min="2050" max="2052" width="15.85546875" style="677" customWidth="1"/>
    <col min="2053" max="2053" width="36.140625" style="677" customWidth="1"/>
    <col min="2054" max="2054" width="9.85546875" style="677" customWidth="1"/>
    <col min="2055" max="2303" width="11.42578125" style="677"/>
    <col min="2304" max="2304" width="36.140625" style="677" customWidth="1"/>
    <col min="2305" max="2305" width="10.85546875" style="677" customWidth="1"/>
    <col min="2306" max="2308" width="15.85546875" style="677" customWidth="1"/>
    <col min="2309" max="2309" width="36.140625" style="677" customWidth="1"/>
    <col min="2310" max="2310" width="9.85546875" style="677" customWidth="1"/>
    <col min="2311" max="2559" width="11.42578125" style="677"/>
    <col min="2560" max="2560" width="36.140625" style="677" customWidth="1"/>
    <col min="2561" max="2561" width="10.85546875" style="677" customWidth="1"/>
    <col min="2562" max="2564" width="15.85546875" style="677" customWidth="1"/>
    <col min="2565" max="2565" width="36.140625" style="677" customWidth="1"/>
    <col min="2566" max="2566" width="9.85546875" style="677" customWidth="1"/>
    <col min="2567" max="2815" width="11.42578125" style="677"/>
    <col min="2816" max="2816" width="36.140625" style="677" customWidth="1"/>
    <col min="2817" max="2817" width="10.85546875" style="677" customWidth="1"/>
    <col min="2818" max="2820" width="15.85546875" style="677" customWidth="1"/>
    <col min="2821" max="2821" width="36.140625" style="677" customWidth="1"/>
    <col min="2822" max="2822" width="9.85546875" style="677" customWidth="1"/>
    <col min="2823" max="3071" width="11.42578125" style="677"/>
    <col min="3072" max="3072" width="36.140625" style="677" customWidth="1"/>
    <col min="3073" max="3073" width="10.85546875" style="677" customWidth="1"/>
    <col min="3074" max="3076" width="15.85546875" style="677" customWidth="1"/>
    <col min="3077" max="3077" width="36.140625" style="677" customWidth="1"/>
    <col min="3078" max="3078" width="9.85546875" style="677" customWidth="1"/>
    <col min="3079" max="3327" width="11.42578125" style="677"/>
    <col min="3328" max="3328" width="36.140625" style="677" customWidth="1"/>
    <col min="3329" max="3329" width="10.85546875" style="677" customWidth="1"/>
    <col min="3330" max="3332" width="15.85546875" style="677" customWidth="1"/>
    <col min="3333" max="3333" width="36.140625" style="677" customWidth="1"/>
    <col min="3334" max="3334" width="9.85546875" style="677" customWidth="1"/>
    <col min="3335" max="3583" width="11.42578125" style="677"/>
    <col min="3584" max="3584" width="36.140625" style="677" customWidth="1"/>
    <col min="3585" max="3585" width="10.85546875" style="677" customWidth="1"/>
    <col min="3586" max="3588" width="15.85546875" style="677" customWidth="1"/>
    <col min="3589" max="3589" width="36.140625" style="677" customWidth="1"/>
    <col min="3590" max="3590" width="9.85546875" style="677" customWidth="1"/>
    <col min="3591" max="3839" width="11.42578125" style="677"/>
    <col min="3840" max="3840" width="36.140625" style="677" customWidth="1"/>
    <col min="3841" max="3841" width="10.85546875" style="677" customWidth="1"/>
    <col min="3842" max="3844" width="15.85546875" style="677" customWidth="1"/>
    <col min="3845" max="3845" width="36.140625" style="677" customWidth="1"/>
    <col min="3846" max="3846" width="9.85546875" style="677" customWidth="1"/>
    <col min="3847" max="4095" width="11.42578125" style="677"/>
    <col min="4096" max="4096" width="36.140625" style="677" customWidth="1"/>
    <col min="4097" max="4097" width="10.85546875" style="677" customWidth="1"/>
    <col min="4098" max="4100" width="15.85546875" style="677" customWidth="1"/>
    <col min="4101" max="4101" width="36.140625" style="677" customWidth="1"/>
    <col min="4102" max="4102" width="9.85546875" style="677" customWidth="1"/>
    <col min="4103" max="4351" width="11.42578125" style="677"/>
    <col min="4352" max="4352" width="36.140625" style="677" customWidth="1"/>
    <col min="4353" max="4353" width="10.85546875" style="677" customWidth="1"/>
    <col min="4354" max="4356" width="15.85546875" style="677" customWidth="1"/>
    <col min="4357" max="4357" width="36.140625" style="677" customWidth="1"/>
    <col min="4358" max="4358" width="9.85546875" style="677" customWidth="1"/>
    <col min="4359" max="4607" width="11.42578125" style="677"/>
    <col min="4608" max="4608" width="36.140625" style="677" customWidth="1"/>
    <col min="4609" max="4609" width="10.85546875" style="677" customWidth="1"/>
    <col min="4610" max="4612" width="15.85546875" style="677" customWidth="1"/>
    <col min="4613" max="4613" width="36.140625" style="677" customWidth="1"/>
    <col min="4614" max="4614" width="9.85546875" style="677" customWidth="1"/>
    <col min="4615" max="4863" width="11.42578125" style="677"/>
    <col min="4864" max="4864" width="36.140625" style="677" customWidth="1"/>
    <col min="4865" max="4865" width="10.85546875" style="677" customWidth="1"/>
    <col min="4866" max="4868" width="15.85546875" style="677" customWidth="1"/>
    <col min="4869" max="4869" width="36.140625" style="677" customWidth="1"/>
    <col min="4870" max="4870" width="9.85546875" style="677" customWidth="1"/>
    <col min="4871" max="5119" width="11.42578125" style="677"/>
    <col min="5120" max="5120" width="36.140625" style="677" customWidth="1"/>
    <col min="5121" max="5121" width="10.85546875" style="677" customWidth="1"/>
    <col min="5122" max="5124" width="15.85546875" style="677" customWidth="1"/>
    <col min="5125" max="5125" width="36.140625" style="677" customWidth="1"/>
    <col min="5126" max="5126" width="9.85546875" style="677" customWidth="1"/>
    <col min="5127" max="5375" width="11.42578125" style="677"/>
    <col min="5376" max="5376" width="36.140625" style="677" customWidth="1"/>
    <col min="5377" max="5377" width="10.85546875" style="677" customWidth="1"/>
    <col min="5378" max="5380" width="15.85546875" style="677" customWidth="1"/>
    <col min="5381" max="5381" width="36.140625" style="677" customWidth="1"/>
    <col min="5382" max="5382" width="9.85546875" style="677" customWidth="1"/>
    <col min="5383" max="5631" width="11.42578125" style="677"/>
    <col min="5632" max="5632" width="36.140625" style="677" customWidth="1"/>
    <col min="5633" max="5633" width="10.85546875" style="677" customWidth="1"/>
    <col min="5634" max="5636" width="15.85546875" style="677" customWidth="1"/>
    <col min="5637" max="5637" width="36.140625" style="677" customWidth="1"/>
    <col min="5638" max="5638" width="9.85546875" style="677" customWidth="1"/>
    <col min="5639" max="5887" width="11.42578125" style="677"/>
    <col min="5888" max="5888" width="36.140625" style="677" customWidth="1"/>
    <col min="5889" max="5889" width="10.85546875" style="677" customWidth="1"/>
    <col min="5890" max="5892" width="15.85546875" style="677" customWidth="1"/>
    <col min="5893" max="5893" width="36.140625" style="677" customWidth="1"/>
    <col min="5894" max="5894" width="9.85546875" style="677" customWidth="1"/>
    <col min="5895" max="6143" width="11.42578125" style="677"/>
    <col min="6144" max="6144" width="36.140625" style="677" customWidth="1"/>
    <col min="6145" max="6145" width="10.85546875" style="677" customWidth="1"/>
    <col min="6146" max="6148" width="15.85546875" style="677" customWidth="1"/>
    <col min="6149" max="6149" width="36.140625" style="677" customWidth="1"/>
    <col min="6150" max="6150" width="9.85546875" style="677" customWidth="1"/>
    <col min="6151" max="6399" width="11.42578125" style="677"/>
    <col min="6400" max="6400" width="36.140625" style="677" customWidth="1"/>
    <col min="6401" max="6401" width="10.85546875" style="677" customWidth="1"/>
    <col min="6402" max="6404" width="15.85546875" style="677" customWidth="1"/>
    <col min="6405" max="6405" width="36.140625" style="677" customWidth="1"/>
    <col min="6406" max="6406" width="9.85546875" style="677" customWidth="1"/>
    <col min="6407" max="6655" width="11.42578125" style="677"/>
    <col min="6656" max="6656" width="36.140625" style="677" customWidth="1"/>
    <col min="6657" max="6657" width="10.85546875" style="677" customWidth="1"/>
    <col min="6658" max="6660" width="15.85546875" style="677" customWidth="1"/>
    <col min="6661" max="6661" width="36.140625" style="677" customWidth="1"/>
    <col min="6662" max="6662" width="9.85546875" style="677" customWidth="1"/>
    <col min="6663" max="6911" width="11.42578125" style="677"/>
    <col min="6912" max="6912" width="36.140625" style="677" customWidth="1"/>
    <col min="6913" max="6913" width="10.85546875" style="677" customWidth="1"/>
    <col min="6914" max="6916" width="15.85546875" style="677" customWidth="1"/>
    <col min="6917" max="6917" width="36.140625" style="677" customWidth="1"/>
    <col min="6918" max="6918" width="9.85546875" style="677" customWidth="1"/>
    <col min="6919" max="7167" width="11.42578125" style="677"/>
    <col min="7168" max="7168" width="36.140625" style="677" customWidth="1"/>
    <col min="7169" max="7169" width="10.85546875" style="677" customWidth="1"/>
    <col min="7170" max="7172" width="15.85546875" style="677" customWidth="1"/>
    <col min="7173" max="7173" width="36.140625" style="677" customWidth="1"/>
    <col min="7174" max="7174" width="9.85546875" style="677" customWidth="1"/>
    <col min="7175" max="7423" width="11.42578125" style="677"/>
    <col min="7424" max="7424" width="36.140625" style="677" customWidth="1"/>
    <col min="7425" max="7425" width="10.85546875" style="677" customWidth="1"/>
    <col min="7426" max="7428" width="15.85546875" style="677" customWidth="1"/>
    <col min="7429" max="7429" width="36.140625" style="677" customWidth="1"/>
    <col min="7430" max="7430" width="9.85546875" style="677" customWidth="1"/>
    <col min="7431" max="7679" width="11.42578125" style="677"/>
    <col min="7680" max="7680" width="36.140625" style="677" customWidth="1"/>
    <col min="7681" max="7681" width="10.85546875" style="677" customWidth="1"/>
    <col min="7682" max="7684" width="15.85546875" style="677" customWidth="1"/>
    <col min="7685" max="7685" width="36.140625" style="677" customWidth="1"/>
    <col min="7686" max="7686" width="9.85546875" style="677" customWidth="1"/>
    <col min="7687" max="7935" width="11.42578125" style="677"/>
    <col min="7936" max="7936" width="36.140625" style="677" customWidth="1"/>
    <col min="7937" max="7937" width="10.85546875" style="677" customWidth="1"/>
    <col min="7938" max="7940" width="15.85546875" style="677" customWidth="1"/>
    <col min="7941" max="7941" width="36.140625" style="677" customWidth="1"/>
    <col min="7942" max="7942" width="9.85546875" style="677" customWidth="1"/>
    <col min="7943" max="8191" width="11.42578125" style="677"/>
    <col min="8192" max="8192" width="36.140625" style="677" customWidth="1"/>
    <col min="8193" max="8193" width="10.85546875" style="677" customWidth="1"/>
    <col min="8194" max="8196" width="15.85546875" style="677" customWidth="1"/>
    <col min="8197" max="8197" width="36.140625" style="677" customWidth="1"/>
    <col min="8198" max="8198" width="9.85546875" style="677" customWidth="1"/>
    <col min="8199" max="8447" width="11.42578125" style="677"/>
    <col min="8448" max="8448" width="36.140625" style="677" customWidth="1"/>
    <col min="8449" max="8449" width="10.85546875" style="677" customWidth="1"/>
    <col min="8450" max="8452" width="15.85546875" style="677" customWidth="1"/>
    <col min="8453" max="8453" width="36.140625" style="677" customWidth="1"/>
    <col min="8454" max="8454" width="9.85546875" style="677" customWidth="1"/>
    <col min="8455" max="8703" width="11.42578125" style="677"/>
    <col min="8704" max="8704" width="36.140625" style="677" customWidth="1"/>
    <col min="8705" max="8705" width="10.85546875" style="677" customWidth="1"/>
    <col min="8706" max="8708" width="15.85546875" style="677" customWidth="1"/>
    <col min="8709" max="8709" width="36.140625" style="677" customWidth="1"/>
    <col min="8710" max="8710" width="9.85546875" style="677" customWidth="1"/>
    <col min="8711" max="8959" width="11.42578125" style="677"/>
    <col min="8960" max="8960" width="36.140625" style="677" customWidth="1"/>
    <col min="8961" max="8961" width="10.85546875" style="677" customWidth="1"/>
    <col min="8962" max="8964" width="15.85546875" style="677" customWidth="1"/>
    <col min="8965" max="8965" width="36.140625" style="677" customWidth="1"/>
    <col min="8966" max="8966" width="9.85546875" style="677" customWidth="1"/>
    <col min="8967" max="9215" width="11.42578125" style="677"/>
    <col min="9216" max="9216" width="36.140625" style="677" customWidth="1"/>
    <col min="9217" max="9217" width="10.85546875" style="677" customWidth="1"/>
    <col min="9218" max="9220" width="15.85546875" style="677" customWidth="1"/>
    <col min="9221" max="9221" width="36.140625" style="677" customWidth="1"/>
    <col min="9222" max="9222" width="9.85546875" style="677" customWidth="1"/>
    <col min="9223" max="9471" width="11.42578125" style="677"/>
    <col min="9472" max="9472" width="36.140625" style="677" customWidth="1"/>
    <col min="9473" max="9473" width="10.85546875" style="677" customWidth="1"/>
    <col min="9474" max="9476" width="15.85546875" style="677" customWidth="1"/>
    <col min="9477" max="9477" width="36.140625" style="677" customWidth="1"/>
    <col min="9478" max="9478" width="9.85546875" style="677" customWidth="1"/>
    <col min="9479" max="9727" width="11.42578125" style="677"/>
    <col min="9728" max="9728" width="36.140625" style="677" customWidth="1"/>
    <col min="9729" max="9729" width="10.85546875" style="677" customWidth="1"/>
    <col min="9730" max="9732" width="15.85546875" style="677" customWidth="1"/>
    <col min="9733" max="9733" width="36.140625" style="677" customWidth="1"/>
    <col min="9734" max="9734" width="9.85546875" style="677" customWidth="1"/>
    <col min="9735" max="9983" width="11.42578125" style="677"/>
    <col min="9984" max="9984" width="36.140625" style="677" customWidth="1"/>
    <col min="9985" max="9985" width="10.85546875" style="677" customWidth="1"/>
    <col min="9986" max="9988" width="15.85546875" style="677" customWidth="1"/>
    <col min="9989" max="9989" width="36.140625" style="677" customWidth="1"/>
    <col min="9990" max="9990" width="9.85546875" style="677" customWidth="1"/>
    <col min="9991" max="10239" width="11.42578125" style="677"/>
    <col min="10240" max="10240" width="36.140625" style="677" customWidth="1"/>
    <col min="10241" max="10241" width="10.85546875" style="677" customWidth="1"/>
    <col min="10242" max="10244" width="15.85546875" style="677" customWidth="1"/>
    <col min="10245" max="10245" width="36.140625" style="677" customWidth="1"/>
    <col min="10246" max="10246" width="9.85546875" style="677" customWidth="1"/>
    <col min="10247" max="10495" width="11.42578125" style="677"/>
    <col min="10496" max="10496" width="36.140625" style="677" customWidth="1"/>
    <col min="10497" max="10497" width="10.85546875" style="677" customWidth="1"/>
    <col min="10498" max="10500" width="15.85546875" style="677" customWidth="1"/>
    <col min="10501" max="10501" width="36.140625" style="677" customWidth="1"/>
    <col min="10502" max="10502" width="9.85546875" style="677" customWidth="1"/>
    <col min="10503" max="10751" width="11.42578125" style="677"/>
    <col min="10752" max="10752" width="36.140625" style="677" customWidth="1"/>
    <col min="10753" max="10753" width="10.85546875" style="677" customWidth="1"/>
    <col min="10754" max="10756" width="15.85546875" style="677" customWidth="1"/>
    <col min="10757" max="10757" width="36.140625" style="677" customWidth="1"/>
    <col min="10758" max="10758" width="9.85546875" style="677" customWidth="1"/>
    <col min="10759" max="11007" width="11.42578125" style="677"/>
    <col min="11008" max="11008" width="36.140625" style="677" customWidth="1"/>
    <col min="11009" max="11009" width="10.85546875" style="677" customWidth="1"/>
    <col min="11010" max="11012" width="15.85546875" style="677" customWidth="1"/>
    <col min="11013" max="11013" width="36.140625" style="677" customWidth="1"/>
    <col min="11014" max="11014" width="9.85546875" style="677" customWidth="1"/>
    <col min="11015" max="11263" width="11.42578125" style="677"/>
    <col min="11264" max="11264" width="36.140625" style="677" customWidth="1"/>
    <col min="11265" max="11265" width="10.85546875" style="677" customWidth="1"/>
    <col min="11266" max="11268" width="15.85546875" style="677" customWidth="1"/>
    <col min="11269" max="11269" width="36.140625" style="677" customWidth="1"/>
    <col min="11270" max="11270" width="9.85546875" style="677" customWidth="1"/>
    <col min="11271" max="11519" width="11.42578125" style="677"/>
    <col min="11520" max="11520" width="36.140625" style="677" customWidth="1"/>
    <col min="11521" max="11521" width="10.85546875" style="677" customWidth="1"/>
    <col min="11522" max="11524" width="15.85546875" style="677" customWidth="1"/>
    <col min="11525" max="11525" width="36.140625" style="677" customWidth="1"/>
    <col min="11526" max="11526" width="9.85546875" style="677" customWidth="1"/>
    <col min="11527" max="11775" width="11.42578125" style="677"/>
    <col min="11776" max="11776" width="36.140625" style="677" customWidth="1"/>
    <col min="11777" max="11777" width="10.85546875" style="677" customWidth="1"/>
    <col min="11778" max="11780" width="15.85546875" style="677" customWidth="1"/>
    <col min="11781" max="11781" width="36.140625" style="677" customWidth="1"/>
    <col min="11782" max="11782" width="9.85546875" style="677" customWidth="1"/>
    <col min="11783" max="12031" width="11.42578125" style="677"/>
    <col min="12032" max="12032" width="36.140625" style="677" customWidth="1"/>
    <col min="12033" max="12033" width="10.85546875" style="677" customWidth="1"/>
    <col min="12034" max="12036" width="15.85546875" style="677" customWidth="1"/>
    <col min="12037" max="12037" width="36.140625" style="677" customWidth="1"/>
    <col min="12038" max="12038" width="9.85546875" style="677" customWidth="1"/>
    <col min="12039" max="12287" width="11.42578125" style="677"/>
    <col min="12288" max="12288" width="36.140625" style="677" customWidth="1"/>
    <col min="12289" max="12289" width="10.85546875" style="677" customWidth="1"/>
    <col min="12290" max="12292" width="15.85546875" style="677" customWidth="1"/>
    <col min="12293" max="12293" width="36.140625" style="677" customWidth="1"/>
    <col min="12294" max="12294" width="9.85546875" style="677" customWidth="1"/>
    <col min="12295" max="12543" width="11.42578125" style="677"/>
    <col min="12544" max="12544" width="36.140625" style="677" customWidth="1"/>
    <col min="12545" max="12545" width="10.85546875" style="677" customWidth="1"/>
    <col min="12546" max="12548" width="15.85546875" style="677" customWidth="1"/>
    <col min="12549" max="12549" width="36.140625" style="677" customWidth="1"/>
    <col min="12550" max="12550" width="9.85546875" style="677" customWidth="1"/>
    <col min="12551" max="12799" width="11.42578125" style="677"/>
    <col min="12800" max="12800" width="36.140625" style="677" customWidth="1"/>
    <col min="12801" max="12801" width="10.85546875" style="677" customWidth="1"/>
    <col min="12802" max="12804" width="15.85546875" style="677" customWidth="1"/>
    <col min="12805" max="12805" width="36.140625" style="677" customWidth="1"/>
    <col min="12806" max="12806" width="9.85546875" style="677" customWidth="1"/>
    <col min="12807" max="13055" width="11.42578125" style="677"/>
    <col min="13056" max="13056" width="36.140625" style="677" customWidth="1"/>
    <col min="13057" max="13057" width="10.85546875" style="677" customWidth="1"/>
    <col min="13058" max="13060" width="15.85546875" style="677" customWidth="1"/>
    <col min="13061" max="13061" width="36.140625" style="677" customWidth="1"/>
    <col min="13062" max="13062" width="9.85546875" style="677" customWidth="1"/>
    <col min="13063" max="13311" width="11.42578125" style="677"/>
    <col min="13312" max="13312" width="36.140625" style="677" customWidth="1"/>
    <col min="13313" max="13313" width="10.85546875" style="677" customWidth="1"/>
    <col min="13314" max="13316" width="15.85546875" style="677" customWidth="1"/>
    <col min="13317" max="13317" width="36.140625" style="677" customWidth="1"/>
    <col min="13318" max="13318" width="9.85546875" style="677" customWidth="1"/>
    <col min="13319" max="13567" width="11.42578125" style="677"/>
    <col min="13568" max="13568" width="36.140625" style="677" customWidth="1"/>
    <col min="13569" max="13569" width="10.85546875" style="677" customWidth="1"/>
    <col min="13570" max="13572" width="15.85546875" style="677" customWidth="1"/>
    <col min="13573" max="13573" width="36.140625" style="677" customWidth="1"/>
    <col min="13574" max="13574" width="9.85546875" style="677" customWidth="1"/>
    <col min="13575" max="13823" width="11.42578125" style="677"/>
    <col min="13824" max="13824" width="36.140625" style="677" customWidth="1"/>
    <col min="13825" max="13825" width="10.85546875" style="677" customWidth="1"/>
    <col min="13826" max="13828" width="15.85546875" style="677" customWidth="1"/>
    <col min="13829" max="13829" width="36.140625" style="677" customWidth="1"/>
    <col min="13830" max="13830" width="9.85546875" style="677" customWidth="1"/>
    <col min="13831" max="14079" width="11.42578125" style="677"/>
    <col min="14080" max="14080" width="36.140625" style="677" customWidth="1"/>
    <col min="14081" max="14081" width="10.85546875" style="677" customWidth="1"/>
    <col min="14082" max="14084" width="15.85546875" style="677" customWidth="1"/>
    <col min="14085" max="14085" width="36.140625" style="677" customWidth="1"/>
    <col min="14086" max="14086" width="9.85546875" style="677" customWidth="1"/>
    <col min="14087" max="14335" width="11.42578125" style="677"/>
    <col min="14336" max="14336" width="36.140625" style="677" customWidth="1"/>
    <col min="14337" max="14337" width="10.85546875" style="677" customWidth="1"/>
    <col min="14338" max="14340" width="15.85546875" style="677" customWidth="1"/>
    <col min="14341" max="14341" width="36.140625" style="677" customWidth="1"/>
    <col min="14342" max="14342" width="9.85546875" style="677" customWidth="1"/>
    <col min="14343" max="14591" width="11.42578125" style="677"/>
    <col min="14592" max="14592" width="36.140625" style="677" customWidth="1"/>
    <col min="14593" max="14593" width="10.85546875" style="677" customWidth="1"/>
    <col min="14594" max="14596" width="15.85546875" style="677" customWidth="1"/>
    <col min="14597" max="14597" width="36.140625" style="677" customWidth="1"/>
    <col min="14598" max="14598" width="9.85546875" style="677" customWidth="1"/>
    <col min="14599" max="14847" width="11.42578125" style="677"/>
    <col min="14848" max="14848" width="36.140625" style="677" customWidth="1"/>
    <col min="14849" max="14849" width="10.85546875" style="677" customWidth="1"/>
    <col min="14850" max="14852" width="15.85546875" style="677" customWidth="1"/>
    <col min="14853" max="14853" width="36.140625" style="677" customWidth="1"/>
    <col min="14854" max="14854" width="9.85546875" style="677" customWidth="1"/>
    <col min="14855" max="15103" width="11.42578125" style="677"/>
    <col min="15104" max="15104" width="36.140625" style="677" customWidth="1"/>
    <col min="15105" max="15105" width="10.85546875" style="677" customWidth="1"/>
    <col min="15106" max="15108" width="15.85546875" style="677" customWidth="1"/>
    <col min="15109" max="15109" width="36.140625" style="677" customWidth="1"/>
    <col min="15110" max="15110" width="9.85546875" style="677" customWidth="1"/>
    <col min="15111" max="15359" width="11.42578125" style="677"/>
    <col min="15360" max="15360" width="36.140625" style="677" customWidth="1"/>
    <col min="15361" max="15361" width="10.85546875" style="677" customWidth="1"/>
    <col min="15362" max="15364" width="15.85546875" style="677" customWidth="1"/>
    <col min="15365" max="15365" width="36.140625" style="677" customWidth="1"/>
    <col min="15366" max="15366" width="9.85546875" style="677" customWidth="1"/>
    <col min="15367" max="15615" width="11.42578125" style="677"/>
    <col min="15616" max="15616" width="36.140625" style="677" customWidth="1"/>
    <col min="15617" max="15617" width="10.85546875" style="677" customWidth="1"/>
    <col min="15618" max="15620" width="15.85546875" style="677" customWidth="1"/>
    <col min="15621" max="15621" width="36.140625" style="677" customWidth="1"/>
    <col min="15622" max="15622" width="9.85546875" style="677" customWidth="1"/>
    <col min="15623" max="15871" width="11.42578125" style="677"/>
    <col min="15872" max="15872" width="36.140625" style="677" customWidth="1"/>
    <col min="15873" max="15873" width="10.85546875" style="677" customWidth="1"/>
    <col min="15874" max="15876" width="15.85546875" style="677" customWidth="1"/>
    <col min="15877" max="15877" width="36.140625" style="677" customWidth="1"/>
    <col min="15878" max="15878" width="9.85546875" style="677" customWidth="1"/>
    <col min="15879" max="16127" width="11.42578125" style="677"/>
    <col min="16128" max="16128" width="36.140625" style="677" customWidth="1"/>
    <col min="16129" max="16129" width="10.85546875" style="677" customWidth="1"/>
    <col min="16130" max="16132" width="15.85546875" style="677" customWidth="1"/>
    <col min="16133" max="16133" width="36.140625" style="677" customWidth="1"/>
    <col min="16134" max="16134" width="9.85546875" style="677" customWidth="1"/>
    <col min="16135" max="16384" width="11.42578125" style="677"/>
  </cols>
  <sheetData>
    <row r="1" spans="1:7" ht="24.75" customHeight="1">
      <c r="A1" s="893" t="s">
        <v>2</v>
      </c>
      <c r="B1" s="894"/>
      <c r="C1" s="894"/>
      <c r="D1" s="894"/>
      <c r="E1" s="895" t="s">
        <v>188</v>
      </c>
    </row>
    <row r="2" spans="1:7" ht="18.95" customHeight="1">
      <c r="A2" s="340"/>
      <c r="E2" s="340"/>
    </row>
    <row r="3" spans="1:7" ht="20.25">
      <c r="A3" s="845" t="s">
        <v>1235</v>
      </c>
      <c r="E3" s="678" t="s">
        <v>1238</v>
      </c>
    </row>
    <row r="4" spans="1:7" ht="18.95" customHeight="1">
      <c r="A4" s="845" t="s">
        <v>1236</v>
      </c>
      <c r="E4" s="846" t="s">
        <v>1239</v>
      </c>
    </row>
    <row r="5" spans="1:7" ht="18.95" customHeight="1">
      <c r="A5" s="679" t="s">
        <v>1237</v>
      </c>
      <c r="E5" s="825" t="s">
        <v>1240</v>
      </c>
      <c r="F5" s="680"/>
    </row>
    <row r="6" spans="1:7" ht="15.95" customHeight="1">
      <c r="E6" s="340"/>
    </row>
    <row r="7" spans="1:7" ht="12.95" customHeight="1">
      <c r="A7" s="96" t="s">
        <v>348</v>
      </c>
      <c r="B7" s="682" t="s">
        <v>546</v>
      </c>
      <c r="C7" s="683" t="s">
        <v>547</v>
      </c>
      <c r="D7" s="149" t="s">
        <v>548</v>
      </c>
      <c r="E7" s="151" t="s">
        <v>528</v>
      </c>
    </row>
    <row r="8" spans="1:7" ht="12.95" customHeight="1">
      <c r="A8" s="684"/>
      <c r="B8" s="685" t="s">
        <v>549</v>
      </c>
      <c r="C8" s="685" t="s">
        <v>549</v>
      </c>
      <c r="D8" s="455" t="s">
        <v>516</v>
      </c>
      <c r="E8" s="86"/>
    </row>
    <row r="9" spans="1:7" ht="12.95" customHeight="1">
      <c r="A9" s="684"/>
      <c r="B9" s="685" t="s">
        <v>353</v>
      </c>
      <c r="C9" s="685" t="s">
        <v>550</v>
      </c>
      <c r="D9" s="455" t="s">
        <v>519</v>
      </c>
      <c r="E9" s="86"/>
    </row>
    <row r="10" spans="1:7" ht="12.75" customHeight="1">
      <c r="A10" s="684"/>
      <c r="B10" s="686"/>
      <c r="C10" s="686"/>
      <c r="D10" s="686"/>
      <c r="E10" s="326"/>
    </row>
    <row r="11" spans="1:7" ht="18" customHeight="1">
      <c r="A11" s="319" t="s">
        <v>16</v>
      </c>
      <c r="B11" s="320" t="s">
        <v>551</v>
      </c>
      <c r="C11" s="320">
        <v>299</v>
      </c>
      <c r="D11" s="320">
        <v>17</v>
      </c>
      <c r="E11" s="321" t="s">
        <v>17</v>
      </c>
      <c r="F11" s="19"/>
      <c r="G11" s="687"/>
    </row>
    <row r="12" spans="1:7" ht="18" customHeight="1">
      <c r="A12" s="301" t="s">
        <v>301</v>
      </c>
      <c r="B12" s="688" t="s">
        <v>552</v>
      </c>
      <c r="C12" s="688">
        <v>63</v>
      </c>
      <c r="D12" s="689">
        <v>3</v>
      </c>
      <c r="E12" s="323" t="s">
        <v>18</v>
      </c>
      <c r="F12" s="23"/>
      <c r="G12" s="690"/>
    </row>
    <row r="13" spans="1:7" ht="18" customHeight="1">
      <c r="A13" s="301" t="s">
        <v>302</v>
      </c>
      <c r="B13" s="688" t="s">
        <v>553</v>
      </c>
      <c r="C13" s="688">
        <v>35</v>
      </c>
      <c r="D13" s="689">
        <v>1</v>
      </c>
      <c r="E13" s="323" t="s">
        <v>19</v>
      </c>
      <c r="F13" s="23"/>
      <c r="G13" s="690"/>
    </row>
    <row r="14" spans="1:7" ht="18" customHeight="1">
      <c r="A14" s="86" t="s">
        <v>304</v>
      </c>
      <c r="B14" s="688" t="s">
        <v>554</v>
      </c>
      <c r="C14" s="688">
        <v>38</v>
      </c>
      <c r="D14" s="689">
        <v>2</v>
      </c>
      <c r="E14" s="323" t="s">
        <v>21</v>
      </c>
    </row>
    <row r="15" spans="1:7" s="694" customFormat="1" ht="18" customHeight="1">
      <c r="A15" s="691" t="s">
        <v>305</v>
      </c>
      <c r="B15" s="688" t="s">
        <v>555</v>
      </c>
      <c r="C15" s="688">
        <v>15</v>
      </c>
      <c r="D15" s="689">
        <v>1</v>
      </c>
      <c r="E15" s="323" t="s">
        <v>25</v>
      </c>
      <c r="F15" s="692"/>
      <c r="G15" s="693"/>
    </row>
    <row r="16" spans="1:7" ht="18" customHeight="1">
      <c r="A16" s="86" t="s">
        <v>306</v>
      </c>
      <c r="B16" s="688" t="s">
        <v>556</v>
      </c>
      <c r="C16" s="688">
        <v>81</v>
      </c>
      <c r="D16" s="689">
        <v>6</v>
      </c>
      <c r="E16" s="323" t="s">
        <v>27</v>
      </c>
      <c r="F16" s="29"/>
      <c r="G16" s="690"/>
    </row>
    <row r="17" spans="1:7" ht="18" customHeight="1">
      <c r="A17" s="86" t="s">
        <v>307</v>
      </c>
      <c r="B17" s="688" t="s">
        <v>557</v>
      </c>
      <c r="C17" s="688">
        <v>48</v>
      </c>
      <c r="D17" s="689">
        <v>2</v>
      </c>
      <c r="E17" s="323" t="s">
        <v>29</v>
      </c>
      <c r="F17" s="29"/>
      <c r="G17" s="690"/>
    </row>
    <row r="18" spans="1:7" ht="18" customHeight="1">
      <c r="A18" s="86" t="s">
        <v>308</v>
      </c>
      <c r="B18" s="688" t="s">
        <v>558</v>
      </c>
      <c r="C18" s="688">
        <v>20</v>
      </c>
      <c r="D18" s="689">
        <v>2</v>
      </c>
      <c r="E18" s="323" t="s">
        <v>23</v>
      </c>
      <c r="F18" s="29"/>
      <c r="G18" s="690"/>
    </row>
    <row r="19" spans="1:7" ht="18" customHeight="1">
      <c r="A19" s="319" t="s">
        <v>30</v>
      </c>
      <c r="B19" s="320" t="s">
        <v>559</v>
      </c>
      <c r="C19" s="320">
        <v>247</v>
      </c>
      <c r="D19" s="320">
        <v>10</v>
      </c>
      <c r="E19" s="324" t="s">
        <v>31</v>
      </c>
      <c r="F19" s="30"/>
      <c r="G19" s="687"/>
    </row>
    <row r="20" spans="1:7" ht="18" customHeight="1">
      <c r="A20" s="301" t="s">
        <v>32</v>
      </c>
      <c r="B20" s="688" t="s">
        <v>560</v>
      </c>
      <c r="C20" s="688">
        <v>24</v>
      </c>
      <c r="D20" s="695">
        <v>1</v>
      </c>
      <c r="E20" s="325" t="s">
        <v>33</v>
      </c>
      <c r="F20" s="23"/>
      <c r="G20" s="690"/>
    </row>
    <row r="21" spans="1:7" ht="18" customHeight="1">
      <c r="A21" s="301" t="s">
        <v>36</v>
      </c>
      <c r="B21" s="688" t="s">
        <v>561</v>
      </c>
      <c r="C21" s="688">
        <v>18</v>
      </c>
      <c r="D21" s="695">
        <v>1</v>
      </c>
      <c r="E21" s="325" t="s">
        <v>37</v>
      </c>
      <c r="F21" s="23"/>
      <c r="G21" s="690"/>
    </row>
    <row r="22" spans="1:7" ht="18" customHeight="1">
      <c r="A22" s="301" t="s">
        <v>38</v>
      </c>
      <c r="B22" s="688" t="s">
        <v>562</v>
      </c>
      <c r="C22" s="688">
        <v>15</v>
      </c>
      <c r="D22" s="695">
        <v>1</v>
      </c>
      <c r="E22" s="323" t="s">
        <v>39</v>
      </c>
      <c r="F22" s="23"/>
      <c r="G22" s="690"/>
    </row>
    <row r="23" spans="1:7" ht="18" customHeight="1">
      <c r="A23" s="301" t="s">
        <v>40</v>
      </c>
      <c r="B23" s="688" t="s">
        <v>563</v>
      </c>
      <c r="C23" s="688">
        <v>10</v>
      </c>
      <c r="D23" s="695">
        <v>1</v>
      </c>
      <c r="E23" s="325" t="s">
        <v>41</v>
      </c>
      <c r="F23" s="23"/>
      <c r="G23" s="690"/>
    </row>
    <row r="24" spans="1:7" ht="18" customHeight="1">
      <c r="A24" s="301" t="s">
        <v>42</v>
      </c>
      <c r="B24" s="688" t="s">
        <v>564</v>
      </c>
      <c r="C24" s="688">
        <v>46</v>
      </c>
      <c r="D24" s="695">
        <v>2</v>
      </c>
      <c r="E24" s="325" t="s">
        <v>43</v>
      </c>
      <c r="F24" s="23"/>
      <c r="G24" s="690"/>
    </row>
    <row r="25" spans="1:7" ht="18" customHeight="1">
      <c r="A25" s="301" t="s">
        <v>44</v>
      </c>
      <c r="B25" s="114">
        <v>90506</v>
      </c>
      <c r="C25" s="696">
        <v>114</v>
      </c>
      <c r="D25" s="689">
        <v>3</v>
      </c>
      <c r="E25" s="325" t="s">
        <v>45</v>
      </c>
      <c r="F25" s="23"/>
      <c r="G25" s="690"/>
    </row>
    <row r="26" spans="1:7" ht="18" customHeight="1">
      <c r="A26" s="301" t="s">
        <v>46</v>
      </c>
      <c r="B26" s="688" t="s">
        <v>565</v>
      </c>
      <c r="C26" s="688">
        <v>19</v>
      </c>
      <c r="D26" s="689">
        <v>1</v>
      </c>
      <c r="E26" s="325" t="s">
        <v>47</v>
      </c>
      <c r="F26" s="19"/>
      <c r="G26" s="687"/>
    </row>
    <row r="27" spans="1:7" ht="18" customHeight="1">
      <c r="A27" s="319" t="s">
        <v>48</v>
      </c>
      <c r="B27" s="320" t="s">
        <v>566</v>
      </c>
      <c r="C27" s="320">
        <v>733</v>
      </c>
      <c r="D27" s="320">
        <v>21</v>
      </c>
      <c r="E27" s="321" t="s">
        <v>49</v>
      </c>
      <c r="F27" s="35"/>
      <c r="G27" s="690"/>
    </row>
    <row r="28" spans="1:7" ht="18" customHeight="1">
      <c r="A28" s="98" t="s">
        <v>309</v>
      </c>
      <c r="B28" s="688" t="s">
        <v>567</v>
      </c>
      <c r="C28" s="688">
        <v>68</v>
      </c>
      <c r="D28" s="689">
        <v>5</v>
      </c>
      <c r="E28" s="323" t="s">
        <v>54</v>
      </c>
      <c r="F28" s="36"/>
      <c r="G28" s="690"/>
    </row>
    <row r="29" spans="1:7" ht="18" customHeight="1">
      <c r="A29" s="326" t="s">
        <v>310</v>
      </c>
      <c r="B29" s="688" t="s">
        <v>568</v>
      </c>
      <c r="C29" s="688">
        <v>24</v>
      </c>
      <c r="D29" s="689">
        <v>2</v>
      </c>
      <c r="E29" s="323" t="s">
        <v>50</v>
      </c>
      <c r="F29" s="35"/>
      <c r="G29" s="690"/>
    </row>
    <row r="30" spans="1:7" ht="18" customHeight="1">
      <c r="A30" s="98" t="s">
        <v>311</v>
      </c>
      <c r="B30" s="688" t="s">
        <v>569</v>
      </c>
      <c r="C30" s="688">
        <v>10</v>
      </c>
      <c r="D30" s="689">
        <v>1</v>
      </c>
      <c r="E30" s="323" t="s">
        <v>51</v>
      </c>
      <c r="F30" s="23"/>
      <c r="G30" s="690"/>
    </row>
    <row r="31" spans="1:7" ht="18" customHeight="1">
      <c r="A31" s="301" t="s">
        <v>312</v>
      </c>
      <c r="B31" s="688" t="s">
        <v>570</v>
      </c>
      <c r="C31" s="688">
        <v>520</v>
      </c>
      <c r="D31" s="689">
        <v>7</v>
      </c>
      <c r="E31" s="323" t="s">
        <v>52</v>
      </c>
      <c r="F31" s="36"/>
      <c r="G31" s="690"/>
    </row>
    <row r="32" spans="1:7" ht="18" customHeight="1">
      <c r="A32" s="326" t="s">
        <v>313</v>
      </c>
      <c r="B32" s="688" t="s">
        <v>571</v>
      </c>
      <c r="C32" s="688">
        <v>31</v>
      </c>
      <c r="D32" s="689">
        <v>2</v>
      </c>
      <c r="E32" s="323" t="s">
        <v>1099</v>
      </c>
      <c r="F32" s="23"/>
      <c r="G32" s="690"/>
    </row>
    <row r="33" spans="1:7" ht="18" customHeight="1">
      <c r="A33" s="301" t="s">
        <v>314</v>
      </c>
      <c r="B33" s="688" t="s">
        <v>572</v>
      </c>
      <c r="C33" s="688">
        <v>25</v>
      </c>
      <c r="D33" s="689">
        <v>1</v>
      </c>
      <c r="E33" s="323" t="s">
        <v>57</v>
      </c>
      <c r="F33" s="23"/>
      <c r="G33" s="690"/>
    </row>
    <row r="34" spans="1:7" ht="18" customHeight="1">
      <c r="A34" s="301" t="s">
        <v>315</v>
      </c>
      <c r="B34" s="688" t="s">
        <v>573</v>
      </c>
      <c r="C34" s="688">
        <v>23</v>
      </c>
      <c r="D34" s="689">
        <v>2</v>
      </c>
      <c r="E34" s="323" t="s">
        <v>59</v>
      </c>
      <c r="F34" s="23"/>
      <c r="G34" s="690"/>
    </row>
    <row r="35" spans="1:7" ht="18" customHeight="1">
      <c r="A35" s="301" t="s">
        <v>316</v>
      </c>
      <c r="B35" s="688" t="s">
        <v>574</v>
      </c>
      <c r="C35" s="688">
        <v>32</v>
      </c>
      <c r="D35" s="689">
        <v>1</v>
      </c>
      <c r="E35" s="323" t="s">
        <v>61</v>
      </c>
      <c r="F35" s="37"/>
      <c r="G35" s="687"/>
    </row>
    <row r="36" spans="1:7" ht="18" customHeight="1">
      <c r="A36" s="327" t="s">
        <v>62</v>
      </c>
      <c r="B36" s="320" t="s">
        <v>575</v>
      </c>
      <c r="C36" s="320">
        <v>799</v>
      </c>
      <c r="D36" s="320">
        <v>19</v>
      </c>
      <c r="E36" s="321" t="s">
        <v>63</v>
      </c>
    </row>
    <row r="37" spans="1:7" ht="18" customHeight="1">
      <c r="A37" s="98" t="s">
        <v>64</v>
      </c>
      <c r="B37" s="688" t="s">
        <v>576</v>
      </c>
      <c r="C37" s="688">
        <v>77</v>
      </c>
      <c r="D37" s="689">
        <v>2</v>
      </c>
      <c r="E37" s="325" t="s">
        <v>65</v>
      </c>
      <c r="F37" s="35"/>
      <c r="G37" s="690"/>
    </row>
    <row r="38" spans="1:7" ht="18" customHeight="1">
      <c r="A38" s="98" t="s">
        <v>66</v>
      </c>
      <c r="B38" s="688" t="s">
        <v>577</v>
      </c>
      <c r="C38" s="688">
        <v>37</v>
      </c>
      <c r="D38" s="689">
        <v>3</v>
      </c>
      <c r="E38" s="323" t="s">
        <v>67</v>
      </c>
      <c r="F38" s="35"/>
      <c r="G38" s="690"/>
    </row>
    <row r="39" spans="1:7" ht="18" customHeight="1">
      <c r="A39" s="98" t="s">
        <v>68</v>
      </c>
      <c r="B39" s="688" t="s">
        <v>578</v>
      </c>
      <c r="C39" s="688">
        <v>570</v>
      </c>
      <c r="D39" s="689">
        <v>10</v>
      </c>
      <c r="E39" s="323" t="s">
        <v>69</v>
      </c>
      <c r="F39" s="35"/>
      <c r="G39" s="690"/>
    </row>
    <row r="40" spans="1:7" ht="18" customHeight="1">
      <c r="A40" s="98" t="s">
        <v>70</v>
      </c>
      <c r="B40" s="688" t="s">
        <v>579</v>
      </c>
      <c r="C40" s="688">
        <v>51</v>
      </c>
      <c r="D40" s="689">
        <v>1</v>
      </c>
      <c r="E40" s="323" t="s">
        <v>71</v>
      </c>
      <c r="F40" s="35"/>
      <c r="G40" s="690"/>
    </row>
    <row r="41" spans="1:7" ht="18" customHeight="1">
      <c r="A41" s="98" t="s">
        <v>72</v>
      </c>
      <c r="B41" s="688" t="s">
        <v>580</v>
      </c>
      <c r="C41" s="688">
        <v>25</v>
      </c>
      <c r="D41" s="689">
        <v>1</v>
      </c>
      <c r="E41" s="325" t="s">
        <v>73</v>
      </c>
      <c r="F41" s="35"/>
      <c r="G41" s="690"/>
    </row>
    <row r="42" spans="1:7" ht="18" customHeight="1">
      <c r="A42" s="98" t="s">
        <v>74</v>
      </c>
      <c r="B42" s="688" t="s">
        <v>581</v>
      </c>
      <c r="C42" s="688">
        <v>7</v>
      </c>
      <c r="D42" s="689">
        <v>1</v>
      </c>
      <c r="E42" s="325" t="s">
        <v>75</v>
      </c>
      <c r="F42" s="35"/>
      <c r="G42" s="690"/>
    </row>
    <row r="43" spans="1:7" ht="18" customHeight="1">
      <c r="A43" s="98" t="s">
        <v>76</v>
      </c>
      <c r="B43" s="688" t="s">
        <v>582</v>
      </c>
      <c r="C43" s="688">
        <v>32</v>
      </c>
      <c r="D43" s="689">
        <v>1</v>
      </c>
      <c r="E43" s="323" t="s">
        <v>77</v>
      </c>
      <c r="F43" s="35"/>
      <c r="G43" s="690"/>
    </row>
    <row r="44" spans="1:7" ht="18" customHeight="1">
      <c r="A44" s="328" t="s">
        <v>78</v>
      </c>
      <c r="B44" s="320" t="s">
        <v>583</v>
      </c>
      <c r="C44" s="320">
        <v>185</v>
      </c>
      <c r="D44" s="320">
        <v>8</v>
      </c>
      <c r="E44" s="321" t="s">
        <v>79</v>
      </c>
      <c r="F44" s="39"/>
      <c r="G44" s="687"/>
    </row>
    <row r="45" spans="1:7" ht="18" customHeight="1">
      <c r="A45" s="301" t="s">
        <v>80</v>
      </c>
      <c r="B45" s="688" t="s">
        <v>584</v>
      </c>
      <c r="C45" s="688">
        <v>28</v>
      </c>
      <c r="D45" s="689">
        <v>1</v>
      </c>
      <c r="E45" s="323" t="s">
        <v>81</v>
      </c>
      <c r="F45" s="40"/>
      <c r="G45" s="690"/>
    </row>
    <row r="46" spans="1:7" ht="18" customHeight="1">
      <c r="A46" s="98" t="s">
        <v>82</v>
      </c>
      <c r="B46" s="688" t="s">
        <v>585</v>
      </c>
      <c r="C46" s="688">
        <v>70</v>
      </c>
      <c r="D46" s="689">
        <v>2</v>
      </c>
      <c r="E46" s="323" t="s">
        <v>83</v>
      </c>
      <c r="F46" s="35"/>
      <c r="G46" s="690"/>
    </row>
    <row r="47" spans="1:7" ht="18" customHeight="1">
      <c r="A47" s="98" t="s">
        <v>84</v>
      </c>
      <c r="B47" s="688" t="s">
        <v>586</v>
      </c>
      <c r="C47" s="688">
        <v>10</v>
      </c>
      <c r="D47" s="689">
        <v>1</v>
      </c>
      <c r="E47" s="323" t="s">
        <v>85</v>
      </c>
      <c r="F47" s="35"/>
      <c r="G47" s="690"/>
    </row>
    <row r="48" spans="1:7" ht="18" customHeight="1">
      <c r="A48" s="98" t="s">
        <v>86</v>
      </c>
      <c r="B48" s="688" t="s">
        <v>587</v>
      </c>
      <c r="C48" s="688">
        <v>23</v>
      </c>
      <c r="D48" s="689">
        <v>1</v>
      </c>
      <c r="E48" s="323" t="s">
        <v>87</v>
      </c>
      <c r="F48" s="35"/>
      <c r="G48" s="690"/>
    </row>
    <row r="49" spans="1:7" ht="18" customHeight="1">
      <c r="A49" s="98" t="s">
        <v>88</v>
      </c>
      <c r="B49" s="114">
        <v>52964</v>
      </c>
      <c r="C49" s="696">
        <v>54</v>
      </c>
      <c r="D49" s="689">
        <v>3</v>
      </c>
      <c r="E49" s="325" t="s">
        <v>89</v>
      </c>
      <c r="F49" s="35"/>
      <c r="G49" s="690"/>
    </row>
    <row r="50" spans="1:7" ht="12.75" customHeight="1">
      <c r="B50" s="697"/>
      <c r="C50" s="697"/>
      <c r="D50" s="697"/>
    </row>
    <row r="51" spans="1:7" ht="12.75" customHeight="1">
      <c r="B51" s="698"/>
      <c r="C51" s="698"/>
      <c r="D51" s="699"/>
    </row>
    <row r="52" spans="1:7" ht="13.5" customHeight="1">
      <c r="B52" s="700"/>
      <c r="C52" s="700"/>
    </row>
    <row r="53" spans="1:7" ht="12.75" customHeight="1">
      <c r="A53" s="701"/>
      <c r="B53" s="702"/>
      <c r="C53" s="703"/>
      <c r="D53" s="704"/>
      <c r="E53" s="701"/>
    </row>
    <row r="54" spans="1:7" ht="12.75" customHeight="1">
      <c r="B54" s="705"/>
      <c r="C54" s="705"/>
      <c r="D54" s="341"/>
    </row>
    <row r="55" spans="1:7" ht="12.75" customHeight="1">
      <c r="B55" s="702"/>
      <c r="C55" s="706"/>
      <c r="D55" s="704"/>
    </row>
    <row r="56" spans="1:7" ht="12.75" customHeight="1">
      <c r="B56" s="706"/>
      <c r="C56" s="706"/>
      <c r="D56" s="707"/>
    </row>
    <row r="57" spans="1:7" ht="12.75" customHeight="1">
      <c r="B57" s="708"/>
      <c r="C57" s="706"/>
      <c r="D57" s="707"/>
    </row>
    <row r="58" spans="1:7" ht="15" customHeight="1">
      <c r="B58" s="709"/>
      <c r="C58" s="709"/>
      <c r="D58" s="707"/>
    </row>
    <row r="59" spans="1:7" ht="15" customHeight="1">
      <c r="B59" s="707"/>
      <c r="C59" s="707"/>
      <c r="D59" s="707"/>
    </row>
    <row r="60" spans="1:7" ht="15" customHeight="1">
      <c r="A60" s="710"/>
      <c r="B60" s="704"/>
      <c r="C60" s="704"/>
      <c r="D60" s="704"/>
    </row>
    <row r="61" spans="1:7" ht="15" customHeight="1">
      <c r="B61" s="704"/>
      <c r="C61" s="704"/>
      <c r="D61" s="704"/>
    </row>
    <row r="62" spans="1:7" ht="15" customHeight="1">
      <c r="B62" s="704"/>
      <c r="C62" s="704"/>
      <c r="D62" s="704"/>
    </row>
    <row r="63" spans="1:7" ht="15" customHeight="1">
      <c r="B63" s="704"/>
      <c r="C63" s="704"/>
      <c r="D63" s="704"/>
    </row>
    <row r="64" spans="1:7" ht="15" customHeight="1">
      <c r="B64" s="704"/>
      <c r="C64" s="704"/>
      <c r="D64" s="704"/>
    </row>
    <row r="65" spans="1:5" ht="15" customHeight="1">
      <c r="A65" s="710"/>
      <c r="B65" s="704"/>
      <c r="C65" s="704"/>
      <c r="D65" s="704"/>
    </row>
    <row r="66" spans="1:5" ht="15" customHeight="1">
      <c r="A66" s="710"/>
      <c r="B66" s="704"/>
      <c r="C66" s="704"/>
      <c r="D66" s="704"/>
    </row>
    <row r="67" spans="1:5" ht="15" customHeight="1">
      <c r="A67" s="710"/>
      <c r="B67" s="704"/>
      <c r="C67" s="704"/>
      <c r="D67" s="704"/>
    </row>
    <row r="68" spans="1:5" ht="15" customHeight="1">
      <c r="A68" s="710"/>
      <c r="B68" s="704"/>
      <c r="C68" s="704"/>
      <c r="D68" s="704"/>
    </row>
    <row r="69" spans="1:5" ht="15" customHeight="1">
      <c r="B69" s="704"/>
      <c r="C69" s="704"/>
      <c r="D69" s="704"/>
    </row>
    <row r="70" spans="1:5" ht="15" customHeight="1">
      <c r="A70" s="710"/>
      <c r="B70" s="704"/>
      <c r="C70" s="704"/>
      <c r="D70" s="704"/>
    </row>
    <row r="71" spans="1:5" ht="21.75" customHeight="1">
      <c r="A71" s="862" t="s">
        <v>2</v>
      </c>
      <c r="B71" s="894"/>
      <c r="C71" s="894"/>
      <c r="D71" s="894"/>
      <c r="E71" s="864" t="s">
        <v>188</v>
      </c>
    </row>
    <row r="72" spans="1:5" ht="15" customHeight="1">
      <c r="A72" s="340"/>
      <c r="E72" s="260"/>
    </row>
    <row r="73" spans="1:5" ht="20.25">
      <c r="A73" s="845" t="s">
        <v>1235</v>
      </c>
      <c r="D73" s="677"/>
      <c r="E73" s="826" t="s">
        <v>1243</v>
      </c>
    </row>
    <row r="74" spans="1:5" ht="20.25">
      <c r="A74" s="772" t="s">
        <v>1241</v>
      </c>
      <c r="E74" s="846" t="s">
        <v>1239</v>
      </c>
    </row>
    <row r="75" spans="1:5" ht="20.25">
      <c r="A75" s="679" t="s">
        <v>1242</v>
      </c>
      <c r="D75" s="954" t="s">
        <v>1244</v>
      </c>
      <c r="E75" s="954"/>
    </row>
    <row r="76" spans="1:5" ht="15" customHeight="1">
      <c r="E76" s="711"/>
    </row>
    <row r="77" spans="1:5" ht="15" customHeight="1">
      <c r="A77" s="96" t="s">
        <v>348</v>
      </c>
      <c r="B77" s="682" t="s">
        <v>546</v>
      </c>
      <c r="C77" s="683" t="s">
        <v>547</v>
      </c>
      <c r="D77" s="149" t="s">
        <v>548</v>
      </c>
      <c r="E77" s="151" t="s">
        <v>528</v>
      </c>
    </row>
    <row r="78" spans="1:5" ht="15" customHeight="1">
      <c r="A78" s="684"/>
      <c r="B78" s="685" t="s">
        <v>549</v>
      </c>
      <c r="C78" s="685" t="s">
        <v>549</v>
      </c>
      <c r="D78" s="455" t="s">
        <v>516</v>
      </c>
      <c r="E78" s="86"/>
    </row>
    <row r="79" spans="1:5" ht="15" customHeight="1">
      <c r="A79" s="684"/>
      <c r="B79" s="685" t="s">
        <v>353</v>
      </c>
      <c r="C79" s="685" t="s">
        <v>550</v>
      </c>
      <c r="D79" s="455" t="s">
        <v>519</v>
      </c>
      <c r="E79" s="86"/>
    </row>
    <row r="80" spans="1:5" ht="15" customHeight="1">
      <c r="A80" s="684"/>
      <c r="B80" s="686"/>
      <c r="C80" s="686"/>
      <c r="D80" s="686"/>
      <c r="E80" s="86"/>
    </row>
    <row r="81" spans="1:5" ht="15" customHeight="1">
      <c r="A81" s="327" t="s">
        <v>90</v>
      </c>
      <c r="B81" s="320" t="s">
        <v>588</v>
      </c>
      <c r="C81" s="320" t="s">
        <v>589</v>
      </c>
      <c r="D81" s="320">
        <v>25</v>
      </c>
      <c r="E81" s="381" t="s">
        <v>91</v>
      </c>
    </row>
    <row r="82" spans="1:5" ht="15" customHeight="1">
      <c r="A82" s="332" t="s">
        <v>92</v>
      </c>
      <c r="B82" s="688">
        <v>20877</v>
      </c>
      <c r="C82" s="436">
        <v>17</v>
      </c>
      <c r="D82" s="689">
        <v>1</v>
      </c>
      <c r="E82" s="384" t="s">
        <v>93</v>
      </c>
    </row>
    <row r="83" spans="1:5" ht="15" customHeight="1">
      <c r="A83" s="332" t="s">
        <v>94</v>
      </c>
      <c r="B83" s="688">
        <v>28351</v>
      </c>
      <c r="C83" s="436">
        <v>27</v>
      </c>
      <c r="D83" s="689">
        <v>2</v>
      </c>
      <c r="E83" s="384" t="s">
        <v>95</v>
      </c>
    </row>
    <row r="84" spans="1:5" ht="15" customHeight="1">
      <c r="A84" s="332" t="s">
        <v>349</v>
      </c>
      <c r="B84" s="688">
        <v>332372</v>
      </c>
      <c r="C84" s="436">
        <v>700</v>
      </c>
      <c r="D84" s="689">
        <v>4</v>
      </c>
      <c r="E84" s="384" t="s">
        <v>520</v>
      </c>
    </row>
    <row r="85" spans="1:5" ht="15" customHeight="1">
      <c r="A85" s="332" t="s">
        <v>472</v>
      </c>
      <c r="B85" s="688">
        <v>58359</v>
      </c>
      <c r="C85" s="436">
        <v>71</v>
      </c>
      <c r="D85" s="689">
        <v>1</v>
      </c>
      <c r="E85" s="384" t="s">
        <v>473</v>
      </c>
    </row>
    <row r="86" spans="1:5" ht="15" customHeight="1">
      <c r="A86" s="332" t="s">
        <v>357</v>
      </c>
      <c r="B86" s="688">
        <v>40115</v>
      </c>
      <c r="C86" s="712">
        <v>45</v>
      </c>
      <c r="D86" s="689">
        <v>1</v>
      </c>
      <c r="E86" s="384" t="s">
        <v>358</v>
      </c>
    </row>
    <row r="87" spans="1:5" ht="15" customHeight="1">
      <c r="A87" s="332" t="s">
        <v>361</v>
      </c>
      <c r="B87" s="688">
        <v>28223</v>
      </c>
      <c r="C87" s="436">
        <v>29</v>
      </c>
      <c r="D87" s="689">
        <v>2</v>
      </c>
      <c r="E87" s="384" t="s">
        <v>362</v>
      </c>
    </row>
    <row r="88" spans="1:5" ht="15" customHeight="1">
      <c r="A88" s="332" t="s">
        <v>359</v>
      </c>
      <c r="B88" s="688">
        <v>33914</v>
      </c>
      <c r="C88" s="436">
        <v>30</v>
      </c>
      <c r="D88" s="689">
        <v>1</v>
      </c>
      <c r="E88" s="384" t="s">
        <v>360</v>
      </c>
    </row>
    <row r="89" spans="1:5" ht="15" customHeight="1">
      <c r="A89" s="332" t="s">
        <v>365</v>
      </c>
      <c r="B89" s="688">
        <v>27954</v>
      </c>
      <c r="C89" s="436">
        <v>25</v>
      </c>
      <c r="D89" s="689">
        <v>1</v>
      </c>
      <c r="E89" s="384" t="s">
        <v>366</v>
      </c>
    </row>
    <row r="90" spans="1:5" ht="15" customHeight="1">
      <c r="A90" s="332" t="s">
        <v>367</v>
      </c>
      <c r="B90" s="688">
        <v>40778</v>
      </c>
      <c r="C90" s="436">
        <v>39</v>
      </c>
      <c r="D90" s="689">
        <v>1</v>
      </c>
      <c r="E90" s="384" t="s">
        <v>368</v>
      </c>
    </row>
    <row r="91" spans="1:5" ht="15" customHeight="1">
      <c r="A91" s="332" t="s">
        <v>363</v>
      </c>
      <c r="B91" s="688">
        <v>40868</v>
      </c>
      <c r="C91" s="436">
        <v>24</v>
      </c>
      <c r="D91" s="689">
        <v>1</v>
      </c>
      <c r="E91" s="384" t="s">
        <v>364</v>
      </c>
    </row>
    <row r="92" spans="1:5" ht="15" customHeight="1">
      <c r="A92" s="332" t="s">
        <v>98</v>
      </c>
      <c r="B92" s="688">
        <v>49583</v>
      </c>
      <c r="C92" s="436">
        <v>70</v>
      </c>
      <c r="D92" s="689">
        <v>3</v>
      </c>
      <c r="E92" s="384" t="s">
        <v>99</v>
      </c>
    </row>
    <row r="93" spans="1:5" ht="15" customHeight="1">
      <c r="A93" s="332" t="s">
        <v>100</v>
      </c>
      <c r="B93" s="688">
        <v>5120</v>
      </c>
      <c r="C93" s="436">
        <v>4</v>
      </c>
      <c r="D93" s="689">
        <v>1</v>
      </c>
      <c r="E93" s="384" t="s">
        <v>101</v>
      </c>
    </row>
    <row r="94" spans="1:5" ht="15" customHeight="1">
      <c r="A94" s="332" t="s">
        <v>102</v>
      </c>
      <c r="B94" s="688">
        <v>46096</v>
      </c>
      <c r="C94" s="436">
        <v>40</v>
      </c>
      <c r="D94" s="689">
        <v>1</v>
      </c>
      <c r="E94" s="384" t="s">
        <v>103</v>
      </c>
    </row>
    <row r="95" spans="1:5" ht="15" customHeight="1">
      <c r="A95" s="332" t="s">
        <v>104</v>
      </c>
      <c r="B95" s="688">
        <v>21777</v>
      </c>
      <c r="C95" s="436">
        <v>20</v>
      </c>
      <c r="D95" s="689">
        <v>1</v>
      </c>
      <c r="E95" s="384" t="s">
        <v>105</v>
      </c>
    </row>
    <row r="96" spans="1:5" ht="15" customHeight="1">
      <c r="A96" s="332" t="s">
        <v>106</v>
      </c>
      <c r="B96" s="688">
        <v>56549</v>
      </c>
      <c r="C96" s="436">
        <v>65</v>
      </c>
      <c r="D96" s="689">
        <v>2</v>
      </c>
      <c r="E96" s="384" t="s">
        <v>107</v>
      </c>
    </row>
    <row r="97" spans="1:5" ht="15" customHeight="1">
      <c r="A97" s="332" t="s">
        <v>108</v>
      </c>
      <c r="B97" s="688">
        <v>16060</v>
      </c>
      <c r="C97" s="436">
        <v>18</v>
      </c>
      <c r="D97" s="689">
        <v>2</v>
      </c>
      <c r="E97" s="384" t="s">
        <v>109</v>
      </c>
    </row>
    <row r="98" spans="1:5" ht="15" customHeight="1">
      <c r="A98" s="328" t="s">
        <v>110</v>
      </c>
      <c r="B98" s="320" t="s">
        <v>590</v>
      </c>
      <c r="C98" s="320">
        <v>401</v>
      </c>
      <c r="D98" s="320">
        <v>15</v>
      </c>
      <c r="E98" s="335" t="s">
        <v>111</v>
      </c>
    </row>
    <row r="99" spans="1:5" ht="15" customHeight="1">
      <c r="A99" s="332" t="s">
        <v>112</v>
      </c>
      <c r="B99" s="688">
        <v>16505</v>
      </c>
      <c r="C99" s="436">
        <v>21</v>
      </c>
      <c r="D99" s="689">
        <v>1</v>
      </c>
      <c r="E99" s="384" t="s">
        <v>113</v>
      </c>
    </row>
    <row r="100" spans="1:5" ht="15" customHeight="1">
      <c r="A100" s="332" t="s">
        <v>114</v>
      </c>
      <c r="B100" s="688">
        <v>8811</v>
      </c>
      <c r="C100" s="436">
        <v>15</v>
      </c>
      <c r="D100" s="689">
        <v>1</v>
      </c>
      <c r="E100" s="384" t="s">
        <v>115</v>
      </c>
    </row>
    <row r="101" spans="1:5" ht="15" customHeight="1">
      <c r="A101" s="332" t="s">
        <v>116</v>
      </c>
      <c r="B101" s="688">
        <v>20118</v>
      </c>
      <c r="C101" s="436">
        <v>31</v>
      </c>
      <c r="D101" s="689">
        <v>2</v>
      </c>
      <c r="E101" s="384" t="s">
        <v>117</v>
      </c>
    </row>
    <row r="102" spans="1:5" ht="15">
      <c r="A102" s="332" t="s">
        <v>118</v>
      </c>
      <c r="B102" s="688">
        <v>39401</v>
      </c>
      <c r="C102" s="436">
        <v>39</v>
      </c>
      <c r="D102" s="689">
        <v>1</v>
      </c>
      <c r="E102" s="384" t="s">
        <v>119</v>
      </c>
    </row>
    <row r="103" spans="1:5" ht="15">
      <c r="A103" s="332" t="s">
        <v>120</v>
      </c>
      <c r="B103" s="688">
        <v>215140</v>
      </c>
      <c r="C103" s="436">
        <v>222</v>
      </c>
      <c r="D103" s="689">
        <v>7</v>
      </c>
      <c r="E103" s="384" t="s">
        <v>121</v>
      </c>
    </row>
    <row r="104" spans="1:5" ht="15">
      <c r="A104" s="332" t="s">
        <v>122</v>
      </c>
      <c r="B104" s="688">
        <v>15600</v>
      </c>
      <c r="C104" s="436">
        <v>13</v>
      </c>
      <c r="D104" s="689">
        <v>1</v>
      </c>
      <c r="E104" s="384" t="s">
        <v>123</v>
      </c>
    </row>
    <row r="105" spans="1:5" ht="15">
      <c r="A105" s="332" t="s">
        <v>124</v>
      </c>
      <c r="B105" s="688">
        <v>32949</v>
      </c>
      <c r="C105" s="436">
        <v>56</v>
      </c>
      <c r="D105" s="689">
        <v>1</v>
      </c>
      <c r="E105" s="384" t="s">
        <v>1094</v>
      </c>
    </row>
    <row r="106" spans="1:5" ht="15">
      <c r="A106" s="332" t="s">
        <v>126</v>
      </c>
      <c r="B106" s="688">
        <v>7013</v>
      </c>
      <c r="C106" s="436">
        <v>6</v>
      </c>
      <c r="D106" s="689">
        <v>1</v>
      </c>
      <c r="E106" s="384" t="s">
        <v>127</v>
      </c>
    </row>
    <row r="107" spans="1:5" ht="15.75">
      <c r="A107" s="328" t="s">
        <v>128</v>
      </c>
      <c r="B107" s="320" t="s">
        <v>591</v>
      </c>
      <c r="C107" s="320">
        <v>128</v>
      </c>
      <c r="D107" s="320">
        <v>9</v>
      </c>
      <c r="E107" s="381" t="s">
        <v>129</v>
      </c>
    </row>
    <row r="108" spans="1:5" ht="15">
      <c r="A108" s="332" t="s">
        <v>130</v>
      </c>
      <c r="B108" s="688">
        <v>40537</v>
      </c>
      <c r="C108" s="436">
        <v>49</v>
      </c>
      <c r="D108" s="689">
        <v>4</v>
      </c>
      <c r="E108" s="384" t="s">
        <v>131</v>
      </c>
    </row>
    <row r="109" spans="1:5" ht="15">
      <c r="A109" s="332" t="s">
        <v>132</v>
      </c>
      <c r="B109" s="688">
        <v>12036</v>
      </c>
      <c r="C109" s="436">
        <v>17</v>
      </c>
      <c r="D109" s="689">
        <v>1</v>
      </c>
      <c r="E109" s="384" t="s">
        <v>133</v>
      </c>
    </row>
    <row r="110" spans="1:5" ht="15">
      <c r="A110" s="332" t="s">
        <v>134</v>
      </c>
      <c r="B110" s="688">
        <v>36443</v>
      </c>
      <c r="C110" s="436">
        <v>43</v>
      </c>
      <c r="D110" s="689">
        <v>2</v>
      </c>
      <c r="E110" s="384" t="s">
        <v>135</v>
      </c>
    </row>
    <row r="111" spans="1:5" ht="15">
      <c r="A111" s="332" t="s">
        <v>136</v>
      </c>
      <c r="B111" s="688">
        <v>4617</v>
      </c>
      <c r="C111" s="436">
        <v>3</v>
      </c>
      <c r="D111" s="689">
        <v>1</v>
      </c>
      <c r="E111" s="384" t="s">
        <v>137</v>
      </c>
    </row>
    <row r="112" spans="1:5" ht="15">
      <c r="A112" s="332" t="s">
        <v>138</v>
      </c>
      <c r="B112" s="688">
        <v>10939</v>
      </c>
      <c r="C112" s="436">
        <v>15</v>
      </c>
      <c r="D112" s="689">
        <v>1</v>
      </c>
      <c r="E112" s="384" t="s">
        <v>139</v>
      </c>
    </row>
    <row r="113" spans="1:5" ht="14.25">
      <c r="A113" s="328" t="s">
        <v>140</v>
      </c>
      <c r="B113" s="320" t="s">
        <v>592</v>
      </c>
      <c r="C113" s="320">
        <v>362</v>
      </c>
      <c r="D113" s="320">
        <v>9</v>
      </c>
      <c r="E113" s="335" t="s">
        <v>141</v>
      </c>
    </row>
    <row r="114" spans="1:5" ht="15">
      <c r="A114" s="332" t="s">
        <v>142</v>
      </c>
      <c r="B114" s="688">
        <v>65198</v>
      </c>
      <c r="C114" s="436">
        <v>242</v>
      </c>
      <c r="D114" s="689">
        <v>2</v>
      </c>
      <c r="E114" s="384" t="s">
        <v>143</v>
      </c>
    </row>
    <row r="115" spans="1:5" ht="15">
      <c r="A115" s="332" t="s">
        <v>144</v>
      </c>
      <c r="B115" s="688">
        <v>8008</v>
      </c>
      <c r="C115" s="436">
        <v>10</v>
      </c>
      <c r="D115" s="689">
        <v>1</v>
      </c>
      <c r="E115" s="384" t="s">
        <v>145</v>
      </c>
    </row>
    <row r="116" spans="1:5" ht="15">
      <c r="A116" s="332" t="s">
        <v>146</v>
      </c>
      <c r="B116" s="688">
        <v>14383</v>
      </c>
      <c r="C116" s="436">
        <v>25</v>
      </c>
      <c r="D116" s="689">
        <v>1</v>
      </c>
      <c r="E116" s="384" t="s">
        <v>1095</v>
      </c>
    </row>
    <row r="117" spans="1:5" ht="15">
      <c r="A117" s="332" t="s">
        <v>148</v>
      </c>
      <c r="B117" s="688">
        <v>36115</v>
      </c>
      <c r="C117" s="436">
        <v>39</v>
      </c>
      <c r="D117" s="689">
        <v>2</v>
      </c>
      <c r="E117" s="384" t="s">
        <v>149</v>
      </c>
    </row>
    <row r="118" spans="1:5" ht="15">
      <c r="A118" s="332" t="s">
        <v>150</v>
      </c>
      <c r="B118" s="688">
        <v>9566</v>
      </c>
      <c r="C118" s="436">
        <v>17</v>
      </c>
      <c r="D118" s="689">
        <v>1</v>
      </c>
      <c r="E118" s="384" t="s">
        <v>151</v>
      </c>
    </row>
    <row r="119" spans="1:5" ht="15">
      <c r="A119" s="332" t="s">
        <v>152</v>
      </c>
      <c r="B119" s="688">
        <v>29194</v>
      </c>
      <c r="C119" s="436">
        <v>29</v>
      </c>
      <c r="D119" s="689">
        <v>2</v>
      </c>
      <c r="E119" s="384" t="s">
        <v>153</v>
      </c>
    </row>
    <row r="120" spans="1:5" ht="14.25">
      <c r="A120" s="319" t="s">
        <v>154</v>
      </c>
      <c r="B120" s="320" t="s">
        <v>593</v>
      </c>
      <c r="C120" s="320">
        <v>80</v>
      </c>
      <c r="D120" s="320">
        <v>4</v>
      </c>
      <c r="E120" s="335" t="s">
        <v>155</v>
      </c>
    </row>
    <row r="121" spans="1:5" ht="15">
      <c r="A121" s="332" t="s">
        <v>156</v>
      </c>
      <c r="B121" s="688">
        <v>3016</v>
      </c>
      <c r="C121" s="436">
        <v>9</v>
      </c>
      <c r="D121" s="689">
        <v>1</v>
      </c>
      <c r="E121" s="384" t="s">
        <v>157</v>
      </c>
    </row>
    <row r="122" spans="1:5" ht="15">
      <c r="A122" s="332" t="s">
        <v>158</v>
      </c>
      <c r="B122" s="688">
        <v>24585</v>
      </c>
      <c r="C122" s="436">
        <v>38</v>
      </c>
      <c r="D122" s="689">
        <v>1</v>
      </c>
      <c r="E122" s="384" t="s">
        <v>159</v>
      </c>
    </row>
    <row r="123" spans="1:5" ht="15">
      <c r="A123" s="332" t="s">
        <v>160</v>
      </c>
      <c r="B123" s="688">
        <v>3187</v>
      </c>
      <c r="C123" s="436">
        <v>11</v>
      </c>
      <c r="D123" s="689">
        <v>1</v>
      </c>
      <c r="E123" s="384" t="s">
        <v>161</v>
      </c>
    </row>
    <row r="124" spans="1:5" ht="15">
      <c r="A124" s="332" t="s">
        <v>162</v>
      </c>
      <c r="B124" s="688">
        <v>13401</v>
      </c>
      <c r="C124" s="436">
        <v>22</v>
      </c>
      <c r="D124" s="689">
        <v>1</v>
      </c>
      <c r="E124" s="384" t="s">
        <v>163</v>
      </c>
    </row>
    <row r="125" spans="1:5" ht="14.25">
      <c r="A125" s="327" t="s">
        <v>164</v>
      </c>
      <c r="B125" s="320" t="s">
        <v>594</v>
      </c>
      <c r="C125" s="320">
        <v>73</v>
      </c>
      <c r="D125" s="320">
        <v>4</v>
      </c>
      <c r="E125" s="335" t="s">
        <v>165</v>
      </c>
    </row>
    <row r="126" spans="1:5" ht="15">
      <c r="A126" s="332" t="s">
        <v>166</v>
      </c>
      <c r="B126" s="688">
        <v>6847</v>
      </c>
      <c r="C126" s="436">
        <v>11</v>
      </c>
      <c r="D126" s="689">
        <v>1</v>
      </c>
      <c r="E126" s="384" t="s">
        <v>167</v>
      </c>
    </row>
    <row r="127" spans="1:5" ht="15">
      <c r="A127" s="332" t="s">
        <v>168</v>
      </c>
      <c r="B127" s="688">
        <v>4458</v>
      </c>
      <c r="C127" s="436">
        <v>8</v>
      </c>
      <c r="D127" s="689">
        <v>1</v>
      </c>
      <c r="E127" s="384" t="s">
        <v>169</v>
      </c>
    </row>
    <row r="128" spans="1:5" ht="15">
      <c r="A128" s="332" t="s">
        <v>170</v>
      </c>
      <c r="B128" s="688">
        <v>41809</v>
      </c>
      <c r="C128" s="436">
        <v>55</v>
      </c>
      <c r="D128" s="689">
        <v>2</v>
      </c>
      <c r="E128" s="384" t="s">
        <v>171</v>
      </c>
    </row>
    <row r="129" spans="1:5" ht="14.25">
      <c r="A129" s="319" t="s">
        <v>174</v>
      </c>
      <c r="B129" s="901">
        <v>13627</v>
      </c>
      <c r="C129" s="902">
        <v>36</v>
      </c>
      <c r="D129" s="320">
        <v>1</v>
      </c>
      <c r="E129" s="335" t="s">
        <v>175</v>
      </c>
    </row>
    <row r="130" spans="1:5" ht="15">
      <c r="A130" s="301" t="s">
        <v>178</v>
      </c>
      <c r="B130" s="688">
        <v>13627</v>
      </c>
      <c r="C130" s="436">
        <v>36</v>
      </c>
      <c r="D130" s="713">
        <v>1</v>
      </c>
      <c r="E130" s="384" t="s">
        <v>501</v>
      </c>
    </row>
    <row r="131" spans="1:5" ht="15.75">
      <c r="A131" s="319" t="s">
        <v>351</v>
      </c>
      <c r="B131" s="821">
        <v>3252201</v>
      </c>
      <c r="C131" s="821">
        <v>4569</v>
      </c>
      <c r="D131" s="821">
        <v>142</v>
      </c>
      <c r="E131" s="381" t="s">
        <v>181</v>
      </c>
    </row>
    <row r="132" spans="1:5" ht="14.25">
      <c r="A132" s="144"/>
      <c r="B132" s="686"/>
      <c r="C132" s="686"/>
      <c r="D132" s="686"/>
      <c r="E132" s="326"/>
    </row>
    <row r="133" spans="1:5" ht="14.25">
      <c r="A133" s="144"/>
      <c r="B133" s="714"/>
      <c r="C133" s="714"/>
      <c r="D133" s="714"/>
      <c r="E133" s="117"/>
    </row>
    <row r="134" spans="1:5" ht="14.25">
      <c r="A134" s="144"/>
      <c r="B134" s="714"/>
      <c r="C134" s="714"/>
      <c r="D134" s="714"/>
      <c r="E134" s="117"/>
    </row>
    <row r="135" spans="1:5">
      <c r="A135" s="715"/>
      <c r="B135" s="716"/>
      <c r="C135" s="716"/>
      <c r="D135" s="716"/>
      <c r="E135" s="326"/>
    </row>
    <row r="136" spans="1:5">
      <c r="A136" s="309" t="s">
        <v>595</v>
      </c>
      <c r="B136" s="140"/>
      <c r="C136" s="140"/>
      <c r="D136" s="140"/>
      <c r="E136" s="717" t="s">
        <v>596</v>
      </c>
    </row>
    <row r="137" spans="1:5">
      <c r="A137" s="309" t="s">
        <v>597</v>
      </c>
      <c r="B137" s="130"/>
      <c r="C137" s="130"/>
      <c r="D137" s="130"/>
      <c r="E137" s="151" t="s">
        <v>1100</v>
      </c>
    </row>
    <row r="138" spans="1:5">
      <c r="A138" s="309" t="s">
        <v>598</v>
      </c>
      <c r="B138" s="686"/>
      <c r="C138" s="686"/>
      <c r="D138" s="686"/>
      <c r="E138" s="152" t="s">
        <v>346</v>
      </c>
    </row>
    <row r="139" spans="1:5" ht="14.25">
      <c r="B139" s="718"/>
      <c r="C139" s="718"/>
      <c r="D139" s="719"/>
      <c r="E139" s="711"/>
    </row>
  </sheetData>
  <mergeCells count="1">
    <mergeCell ref="D75:E75"/>
  </mergeCells>
  <pageMargins left="0.59055118110236227" right="0.59055118110236227" top="0.39370078740157483" bottom="0.39370078740157483" header="0.51181102362204722" footer="0.51181102362204722"/>
  <pageSetup paperSize="9" scale="69" orientation="portrait" r:id="rId1"/>
  <headerFooter alignWithMargins="0"/>
  <rowBreaks count="1" manualBreakCount="1">
    <brk id="70" max="16383" man="1"/>
  </rowBreaks>
  <ignoredErrors>
    <ignoredError sqref="B11:B48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B050"/>
  </sheetPr>
  <dimension ref="A1:T135"/>
  <sheetViews>
    <sheetView showGridLines="0" view="pageLayout" zoomScaleNormal="100" zoomScaleSheetLayoutView="59" workbookViewId="0">
      <selection activeCell="D24" sqref="D24"/>
    </sheetView>
  </sheetViews>
  <sheetFormatPr baseColWidth="10" defaultColWidth="11.42578125" defaultRowHeight="12.75"/>
  <cols>
    <col min="1" max="1" width="30.42578125" style="721" customWidth="1"/>
    <col min="2" max="2" width="11" style="720" customWidth="1"/>
    <col min="3" max="3" width="11" style="721" customWidth="1"/>
    <col min="4" max="4" width="12.140625" style="721" customWidth="1"/>
    <col min="5" max="7" width="11" style="721" customWidth="1"/>
    <col min="8" max="8" width="30.42578125" style="738" customWidth="1"/>
    <col min="9" max="9" width="6.42578125" style="721" customWidth="1"/>
    <col min="10" max="19" width="11.42578125" style="721" customWidth="1"/>
    <col min="20" max="20" width="12.42578125" style="720" customWidth="1"/>
    <col min="21" max="256" width="11.42578125" style="721"/>
    <col min="257" max="257" width="30.42578125" style="721" customWidth="1"/>
    <col min="258" max="259" width="11" style="721" customWidth="1"/>
    <col min="260" max="260" width="12.140625" style="721" customWidth="1"/>
    <col min="261" max="263" width="11" style="721" customWidth="1"/>
    <col min="264" max="264" width="30.42578125" style="721" customWidth="1"/>
    <col min="265" max="265" width="6.42578125" style="721" customWidth="1"/>
    <col min="266" max="275" width="11.42578125" style="721" customWidth="1"/>
    <col min="276" max="276" width="12.42578125" style="721" customWidth="1"/>
    <col min="277" max="512" width="11.42578125" style="721"/>
    <col min="513" max="513" width="30.42578125" style="721" customWidth="1"/>
    <col min="514" max="515" width="11" style="721" customWidth="1"/>
    <col min="516" max="516" width="12.140625" style="721" customWidth="1"/>
    <col min="517" max="519" width="11" style="721" customWidth="1"/>
    <col min="520" max="520" width="30.42578125" style="721" customWidth="1"/>
    <col min="521" max="521" width="6.42578125" style="721" customWidth="1"/>
    <col min="522" max="531" width="11.42578125" style="721" customWidth="1"/>
    <col min="532" max="532" width="12.42578125" style="721" customWidth="1"/>
    <col min="533" max="768" width="11.42578125" style="721"/>
    <col min="769" max="769" width="30.42578125" style="721" customWidth="1"/>
    <col min="770" max="771" width="11" style="721" customWidth="1"/>
    <col min="772" max="772" width="12.140625" style="721" customWidth="1"/>
    <col min="773" max="775" width="11" style="721" customWidth="1"/>
    <col min="776" max="776" width="30.42578125" style="721" customWidth="1"/>
    <col min="777" max="777" width="6.42578125" style="721" customWidth="1"/>
    <col min="778" max="787" width="11.42578125" style="721" customWidth="1"/>
    <col min="788" max="788" width="12.42578125" style="721" customWidth="1"/>
    <col min="789" max="1024" width="11.42578125" style="721"/>
    <col min="1025" max="1025" width="30.42578125" style="721" customWidth="1"/>
    <col min="1026" max="1027" width="11" style="721" customWidth="1"/>
    <col min="1028" max="1028" width="12.140625" style="721" customWidth="1"/>
    <col min="1029" max="1031" width="11" style="721" customWidth="1"/>
    <col min="1032" max="1032" width="30.42578125" style="721" customWidth="1"/>
    <col min="1033" max="1033" width="6.42578125" style="721" customWidth="1"/>
    <col min="1034" max="1043" width="11.42578125" style="721" customWidth="1"/>
    <col min="1044" max="1044" width="12.42578125" style="721" customWidth="1"/>
    <col min="1045" max="1280" width="11.42578125" style="721"/>
    <col min="1281" max="1281" width="30.42578125" style="721" customWidth="1"/>
    <col min="1282" max="1283" width="11" style="721" customWidth="1"/>
    <col min="1284" max="1284" width="12.140625" style="721" customWidth="1"/>
    <col min="1285" max="1287" width="11" style="721" customWidth="1"/>
    <col min="1288" max="1288" width="30.42578125" style="721" customWidth="1"/>
    <col min="1289" max="1289" width="6.42578125" style="721" customWidth="1"/>
    <col min="1290" max="1299" width="11.42578125" style="721" customWidth="1"/>
    <col min="1300" max="1300" width="12.42578125" style="721" customWidth="1"/>
    <col min="1301" max="1536" width="11.42578125" style="721"/>
    <col min="1537" max="1537" width="30.42578125" style="721" customWidth="1"/>
    <col min="1538" max="1539" width="11" style="721" customWidth="1"/>
    <col min="1540" max="1540" width="12.140625" style="721" customWidth="1"/>
    <col min="1541" max="1543" width="11" style="721" customWidth="1"/>
    <col min="1544" max="1544" width="30.42578125" style="721" customWidth="1"/>
    <col min="1545" max="1545" width="6.42578125" style="721" customWidth="1"/>
    <col min="1546" max="1555" width="11.42578125" style="721" customWidth="1"/>
    <col min="1556" max="1556" width="12.42578125" style="721" customWidth="1"/>
    <col min="1557" max="1792" width="11.42578125" style="721"/>
    <col min="1793" max="1793" width="30.42578125" style="721" customWidth="1"/>
    <col min="1794" max="1795" width="11" style="721" customWidth="1"/>
    <col min="1796" max="1796" width="12.140625" style="721" customWidth="1"/>
    <col min="1797" max="1799" width="11" style="721" customWidth="1"/>
    <col min="1800" max="1800" width="30.42578125" style="721" customWidth="1"/>
    <col min="1801" max="1801" width="6.42578125" style="721" customWidth="1"/>
    <col min="1802" max="1811" width="11.42578125" style="721" customWidth="1"/>
    <col min="1812" max="1812" width="12.42578125" style="721" customWidth="1"/>
    <col min="1813" max="2048" width="11.42578125" style="721"/>
    <col min="2049" max="2049" width="30.42578125" style="721" customWidth="1"/>
    <col min="2050" max="2051" width="11" style="721" customWidth="1"/>
    <col min="2052" max="2052" width="12.140625" style="721" customWidth="1"/>
    <col min="2053" max="2055" width="11" style="721" customWidth="1"/>
    <col min="2056" max="2056" width="30.42578125" style="721" customWidth="1"/>
    <col min="2057" max="2057" width="6.42578125" style="721" customWidth="1"/>
    <col min="2058" max="2067" width="11.42578125" style="721" customWidth="1"/>
    <col min="2068" max="2068" width="12.42578125" style="721" customWidth="1"/>
    <col min="2069" max="2304" width="11.42578125" style="721"/>
    <col min="2305" max="2305" width="30.42578125" style="721" customWidth="1"/>
    <col min="2306" max="2307" width="11" style="721" customWidth="1"/>
    <col min="2308" max="2308" width="12.140625" style="721" customWidth="1"/>
    <col min="2309" max="2311" width="11" style="721" customWidth="1"/>
    <col min="2312" max="2312" width="30.42578125" style="721" customWidth="1"/>
    <col min="2313" max="2313" width="6.42578125" style="721" customWidth="1"/>
    <col min="2314" max="2323" width="11.42578125" style="721" customWidth="1"/>
    <col min="2324" max="2324" width="12.42578125" style="721" customWidth="1"/>
    <col min="2325" max="2560" width="11.42578125" style="721"/>
    <col min="2561" max="2561" width="30.42578125" style="721" customWidth="1"/>
    <col min="2562" max="2563" width="11" style="721" customWidth="1"/>
    <col min="2564" max="2564" width="12.140625" style="721" customWidth="1"/>
    <col min="2565" max="2567" width="11" style="721" customWidth="1"/>
    <col min="2568" max="2568" width="30.42578125" style="721" customWidth="1"/>
    <col min="2569" max="2569" width="6.42578125" style="721" customWidth="1"/>
    <col min="2570" max="2579" width="11.42578125" style="721" customWidth="1"/>
    <col min="2580" max="2580" width="12.42578125" style="721" customWidth="1"/>
    <col min="2581" max="2816" width="11.42578125" style="721"/>
    <col min="2817" max="2817" width="30.42578125" style="721" customWidth="1"/>
    <col min="2818" max="2819" width="11" style="721" customWidth="1"/>
    <col min="2820" max="2820" width="12.140625" style="721" customWidth="1"/>
    <col min="2821" max="2823" width="11" style="721" customWidth="1"/>
    <col min="2824" max="2824" width="30.42578125" style="721" customWidth="1"/>
    <col min="2825" max="2825" width="6.42578125" style="721" customWidth="1"/>
    <col min="2826" max="2835" width="11.42578125" style="721" customWidth="1"/>
    <col min="2836" max="2836" width="12.42578125" style="721" customWidth="1"/>
    <col min="2837" max="3072" width="11.42578125" style="721"/>
    <col min="3073" max="3073" width="30.42578125" style="721" customWidth="1"/>
    <col min="3074" max="3075" width="11" style="721" customWidth="1"/>
    <col min="3076" max="3076" width="12.140625" style="721" customWidth="1"/>
    <col min="3077" max="3079" width="11" style="721" customWidth="1"/>
    <col min="3080" max="3080" width="30.42578125" style="721" customWidth="1"/>
    <col min="3081" max="3081" width="6.42578125" style="721" customWidth="1"/>
    <col min="3082" max="3091" width="11.42578125" style="721" customWidth="1"/>
    <col min="3092" max="3092" width="12.42578125" style="721" customWidth="1"/>
    <col min="3093" max="3328" width="11.42578125" style="721"/>
    <col min="3329" max="3329" width="30.42578125" style="721" customWidth="1"/>
    <col min="3330" max="3331" width="11" style="721" customWidth="1"/>
    <col min="3332" max="3332" width="12.140625" style="721" customWidth="1"/>
    <col min="3333" max="3335" width="11" style="721" customWidth="1"/>
    <col min="3336" max="3336" width="30.42578125" style="721" customWidth="1"/>
    <col min="3337" max="3337" width="6.42578125" style="721" customWidth="1"/>
    <col min="3338" max="3347" width="11.42578125" style="721" customWidth="1"/>
    <col min="3348" max="3348" width="12.42578125" style="721" customWidth="1"/>
    <col min="3349" max="3584" width="11.42578125" style="721"/>
    <col min="3585" max="3585" width="30.42578125" style="721" customWidth="1"/>
    <col min="3586" max="3587" width="11" style="721" customWidth="1"/>
    <col min="3588" max="3588" width="12.140625" style="721" customWidth="1"/>
    <col min="3589" max="3591" width="11" style="721" customWidth="1"/>
    <col min="3592" max="3592" width="30.42578125" style="721" customWidth="1"/>
    <col min="3593" max="3593" width="6.42578125" style="721" customWidth="1"/>
    <col min="3594" max="3603" width="11.42578125" style="721" customWidth="1"/>
    <col min="3604" max="3604" width="12.42578125" style="721" customWidth="1"/>
    <col min="3605" max="3840" width="11.42578125" style="721"/>
    <col min="3841" max="3841" width="30.42578125" style="721" customWidth="1"/>
    <col min="3842" max="3843" width="11" style="721" customWidth="1"/>
    <col min="3844" max="3844" width="12.140625" style="721" customWidth="1"/>
    <col min="3845" max="3847" width="11" style="721" customWidth="1"/>
    <col min="3848" max="3848" width="30.42578125" style="721" customWidth="1"/>
    <col min="3849" max="3849" width="6.42578125" style="721" customWidth="1"/>
    <col min="3850" max="3859" width="11.42578125" style="721" customWidth="1"/>
    <col min="3860" max="3860" width="12.42578125" style="721" customWidth="1"/>
    <col min="3861" max="4096" width="11.42578125" style="721"/>
    <col min="4097" max="4097" width="30.42578125" style="721" customWidth="1"/>
    <col min="4098" max="4099" width="11" style="721" customWidth="1"/>
    <col min="4100" max="4100" width="12.140625" style="721" customWidth="1"/>
    <col min="4101" max="4103" width="11" style="721" customWidth="1"/>
    <col min="4104" max="4104" width="30.42578125" style="721" customWidth="1"/>
    <col min="4105" max="4105" width="6.42578125" style="721" customWidth="1"/>
    <col min="4106" max="4115" width="11.42578125" style="721" customWidth="1"/>
    <col min="4116" max="4116" width="12.42578125" style="721" customWidth="1"/>
    <col min="4117" max="4352" width="11.42578125" style="721"/>
    <col min="4353" max="4353" width="30.42578125" style="721" customWidth="1"/>
    <col min="4354" max="4355" width="11" style="721" customWidth="1"/>
    <col min="4356" max="4356" width="12.140625" style="721" customWidth="1"/>
    <col min="4357" max="4359" width="11" style="721" customWidth="1"/>
    <col min="4360" max="4360" width="30.42578125" style="721" customWidth="1"/>
    <col min="4361" max="4361" width="6.42578125" style="721" customWidth="1"/>
    <col min="4362" max="4371" width="11.42578125" style="721" customWidth="1"/>
    <col min="4372" max="4372" width="12.42578125" style="721" customWidth="1"/>
    <col min="4373" max="4608" width="11.42578125" style="721"/>
    <col min="4609" max="4609" width="30.42578125" style="721" customWidth="1"/>
    <col min="4610" max="4611" width="11" style="721" customWidth="1"/>
    <col min="4612" max="4612" width="12.140625" style="721" customWidth="1"/>
    <col min="4613" max="4615" width="11" style="721" customWidth="1"/>
    <col min="4616" max="4616" width="30.42578125" style="721" customWidth="1"/>
    <col min="4617" max="4617" width="6.42578125" style="721" customWidth="1"/>
    <col min="4618" max="4627" width="11.42578125" style="721" customWidth="1"/>
    <col min="4628" max="4628" width="12.42578125" style="721" customWidth="1"/>
    <col min="4629" max="4864" width="11.42578125" style="721"/>
    <col min="4865" max="4865" width="30.42578125" style="721" customWidth="1"/>
    <col min="4866" max="4867" width="11" style="721" customWidth="1"/>
    <col min="4868" max="4868" width="12.140625" style="721" customWidth="1"/>
    <col min="4869" max="4871" width="11" style="721" customWidth="1"/>
    <col min="4872" max="4872" width="30.42578125" style="721" customWidth="1"/>
    <col min="4873" max="4873" width="6.42578125" style="721" customWidth="1"/>
    <col min="4874" max="4883" width="11.42578125" style="721" customWidth="1"/>
    <col min="4884" max="4884" width="12.42578125" style="721" customWidth="1"/>
    <col min="4885" max="5120" width="11.42578125" style="721"/>
    <col min="5121" max="5121" width="30.42578125" style="721" customWidth="1"/>
    <col min="5122" max="5123" width="11" style="721" customWidth="1"/>
    <col min="5124" max="5124" width="12.140625" style="721" customWidth="1"/>
    <col min="5125" max="5127" width="11" style="721" customWidth="1"/>
    <col min="5128" max="5128" width="30.42578125" style="721" customWidth="1"/>
    <col min="5129" max="5129" width="6.42578125" style="721" customWidth="1"/>
    <col min="5130" max="5139" width="11.42578125" style="721" customWidth="1"/>
    <col min="5140" max="5140" width="12.42578125" style="721" customWidth="1"/>
    <col min="5141" max="5376" width="11.42578125" style="721"/>
    <col min="5377" max="5377" width="30.42578125" style="721" customWidth="1"/>
    <col min="5378" max="5379" width="11" style="721" customWidth="1"/>
    <col min="5380" max="5380" width="12.140625" style="721" customWidth="1"/>
    <col min="5381" max="5383" width="11" style="721" customWidth="1"/>
    <col min="5384" max="5384" width="30.42578125" style="721" customWidth="1"/>
    <col min="5385" max="5385" width="6.42578125" style="721" customWidth="1"/>
    <col min="5386" max="5395" width="11.42578125" style="721" customWidth="1"/>
    <col min="5396" max="5396" width="12.42578125" style="721" customWidth="1"/>
    <col min="5397" max="5632" width="11.42578125" style="721"/>
    <col min="5633" max="5633" width="30.42578125" style="721" customWidth="1"/>
    <col min="5634" max="5635" width="11" style="721" customWidth="1"/>
    <col min="5636" max="5636" width="12.140625" style="721" customWidth="1"/>
    <col min="5637" max="5639" width="11" style="721" customWidth="1"/>
    <col min="5640" max="5640" width="30.42578125" style="721" customWidth="1"/>
    <col min="5641" max="5641" width="6.42578125" style="721" customWidth="1"/>
    <col min="5642" max="5651" width="11.42578125" style="721" customWidth="1"/>
    <col min="5652" max="5652" width="12.42578125" style="721" customWidth="1"/>
    <col min="5653" max="5888" width="11.42578125" style="721"/>
    <col min="5889" max="5889" width="30.42578125" style="721" customWidth="1"/>
    <col min="5890" max="5891" width="11" style="721" customWidth="1"/>
    <col min="5892" max="5892" width="12.140625" style="721" customWidth="1"/>
    <col min="5893" max="5895" width="11" style="721" customWidth="1"/>
    <col min="5896" max="5896" width="30.42578125" style="721" customWidth="1"/>
    <col min="5897" max="5897" width="6.42578125" style="721" customWidth="1"/>
    <col min="5898" max="5907" width="11.42578125" style="721" customWidth="1"/>
    <col min="5908" max="5908" width="12.42578125" style="721" customWidth="1"/>
    <col min="5909" max="6144" width="11.42578125" style="721"/>
    <col min="6145" max="6145" width="30.42578125" style="721" customWidth="1"/>
    <col min="6146" max="6147" width="11" style="721" customWidth="1"/>
    <col min="6148" max="6148" width="12.140625" style="721" customWidth="1"/>
    <col min="6149" max="6151" width="11" style="721" customWidth="1"/>
    <col min="6152" max="6152" width="30.42578125" style="721" customWidth="1"/>
    <col min="6153" max="6153" width="6.42578125" style="721" customWidth="1"/>
    <col min="6154" max="6163" width="11.42578125" style="721" customWidth="1"/>
    <col min="6164" max="6164" width="12.42578125" style="721" customWidth="1"/>
    <col min="6165" max="6400" width="11.42578125" style="721"/>
    <col min="6401" max="6401" width="30.42578125" style="721" customWidth="1"/>
    <col min="6402" max="6403" width="11" style="721" customWidth="1"/>
    <col min="6404" max="6404" width="12.140625" style="721" customWidth="1"/>
    <col min="6405" max="6407" width="11" style="721" customWidth="1"/>
    <col min="6408" max="6408" width="30.42578125" style="721" customWidth="1"/>
    <col min="6409" max="6409" width="6.42578125" style="721" customWidth="1"/>
    <col min="6410" max="6419" width="11.42578125" style="721" customWidth="1"/>
    <col min="6420" max="6420" width="12.42578125" style="721" customWidth="1"/>
    <col min="6421" max="6656" width="11.42578125" style="721"/>
    <col min="6657" max="6657" width="30.42578125" style="721" customWidth="1"/>
    <col min="6658" max="6659" width="11" style="721" customWidth="1"/>
    <col min="6660" max="6660" width="12.140625" style="721" customWidth="1"/>
    <col min="6661" max="6663" width="11" style="721" customWidth="1"/>
    <col min="6664" max="6664" width="30.42578125" style="721" customWidth="1"/>
    <col min="6665" max="6665" width="6.42578125" style="721" customWidth="1"/>
    <col min="6666" max="6675" width="11.42578125" style="721" customWidth="1"/>
    <col min="6676" max="6676" width="12.42578125" style="721" customWidth="1"/>
    <col min="6677" max="6912" width="11.42578125" style="721"/>
    <col min="6913" max="6913" width="30.42578125" style="721" customWidth="1"/>
    <col min="6914" max="6915" width="11" style="721" customWidth="1"/>
    <col min="6916" max="6916" width="12.140625" style="721" customWidth="1"/>
    <col min="6917" max="6919" width="11" style="721" customWidth="1"/>
    <col min="6920" max="6920" width="30.42578125" style="721" customWidth="1"/>
    <col min="6921" max="6921" width="6.42578125" style="721" customWidth="1"/>
    <col min="6922" max="6931" width="11.42578125" style="721" customWidth="1"/>
    <col min="6932" max="6932" width="12.42578125" style="721" customWidth="1"/>
    <col min="6933" max="7168" width="11.42578125" style="721"/>
    <col min="7169" max="7169" width="30.42578125" style="721" customWidth="1"/>
    <col min="7170" max="7171" width="11" style="721" customWidth="1"/>
    <col min="7172" max="7172" width="12.140625" style="721" customWidth="1"/>
    <col min="7173" max="7175" width="11" style="721" customWidth="1"/>
    <col min="7176" max="7176" width="30.42578125" style="721" customWidth="1"/>
    <col min="7177" max="7177" width="6.42578125" style="721" customWidth="1"/>
    <col min="7178" max="7187" width="11.42578125" style="721" customWidth="1"/>
    <col min="7188" max="7188" width="12.42578125" style="721" customWidth="1"/>
    <col min="7189" max="7424" width="11.42578125" style="721"/>
    <col min="7425" max="7425" width="30.42578125" style="721" customWidth="1"/>
    <col min="7426" max="7427" width="11" style="721" customWidth="1"/>
    <col min="7428" max="7428" width="12.140625" style="721" customWidth="1"/>
    <col min="7429" max="7431" width="11" style="721" customWidth="1"/>
    <col min="7432" max="7432" width="30.42578125" style="721" customWidth="1"/>
    <col min="7433" max="7433" width="6.42578125" style="721" customWidth="1"/>
    <col min="7434" max="7443" width="11.42578125" style="721" customWidth="1"/>
    <col min="7444" max="7444" width="12.42578125" style="721" customWidth="1"/>
    <col min="7445" max="7680" width="11.42578125" style="721"/>
    <col min="7681" max="7681" width="30.42578125" style="721" customWidth="1"/>
    <col min="7682" max="7683" width="11" style="721" customWidth="1"/>
    <col min="7684" max="7684" width="12.140625" style="721" customWidth="1"/>
    <col min="7685" max="7687" width="11" style="721" customWidth="1"/>
    <col min="7688" max="7688" width="30.42578125" style="721" customWidth="1"/>
    <col min="7689" max="7689" width="6.42578125" style="721" customWidth="1"/>
    <col min="7690" max="7699" width="11.42578125" style="721" customWidth="1"/>
    <col min="7700" max="7700" width="12.42578125" style="721" customWidth="1"/>
    <col min="7701" max="7936" width="11.42578125" style="721"/>
    <col min="7937" max="7937" width="30.42578125" style="721" customWidth="1"/>
    <col min="7938" max="7939" width="11" style="721" customWidth="1"/>
    <col min="7940" max="7940" width="12.140625" style="721" customWidth="1"/>
    <col min="7941" max="7943" width="11" style="721" customWidth="1"/>
    <col min="7944" max="7944" width="30.42578125" style="721" customWidth="1"/>
    <col min="7945" max="7945" width="6.42578125" style="721" customWidth="1"/>
    <col min="7946" max="7955" width="11.42578125" style="721" customWidth="1"/>
    <col min="7956" max="7956" width="12.42578125" style="721" customWidth="1"/>
    <col min="7957" max="8192" width="11.42578125" style="721"/>
    <col min="8193" max="8193" width="30.42578125" style="721" customWidth="1"/>
    <col min="8194" max="8195" width="11" style="721" customWidth="1"/>
    <col min="8196" max="8196" width="12.140625" style="721" customWidth="1"/>
    <col min="8197" max="8199" width="11" style="721" customWidth="1"/>
    <col min="8200" max="8200" width="30.42578125" style="721" customWidth="1"/>
    <col min="8201" max="8201" width="6.42578125" style="721" customWidth="1"/>
    <col min="8202" max="8211" width="11.42578125" style="721" customWidth="1"/>
    <col min="8212" max="8212" width="12.42578125" style="721" customWidth="1"/>
    <col min="8213" max="8448" width="11.42578125" style="721"/>
    <col min="8449" max="8449" width="30.42578125" style="721" customWidth="1"/>
    <col min="8450" max="8451" width="11" style="721" customWidth="1"/>
    <col min="8452" max="8452" width="12.140625" style="721" customWidth="1"/>
    <col min="8453" max="8455" width="11" style="721" customWidth="1"/>
    <col min="8456" max="8456" width="30.42578125" style="721" customWidth="1"/>
    <col min="8457" max="8457" width="6.42578125" style="721" customWidth="1"/>
    <col min="8458" max="8467" width="11.42578125" style="721" customWidth="1"/>
    <col min="8468" max="8468" width="12.42578125" style="721" customWidth="1"/>
    <col min="8469" max="8704" width="11.42578125" style="721"/>
    <col min="8705" max="8705" width="30.42578125" style="721" customWidth="1"/>
    <col min="8706" max="8707" width="11" style="721" customWidth="1"/>
    <col min="8708" max="8708" width="12.140625" style="721" customWidth="1"/>
    <col min="8709" max="8711" width="11" style="721" customWidth="1"/>
    <col min="8712" max="8712" width="30.42578125" style="721" customWidth="1"/>
    <col min="8713" max="8713" width="6.42578125" style="721" customWidth="1"/>
    <col min="8714" max="8723" width="11.42578125" style="721" customWidth="1"/>
    <col min="8724" max="8724" width="12.42578125" style="721" customWidth="1"/>
    <col min="8725" max="8960" width="11.42578125" style="721"/>
    <col min="8961" max="8961" width="30.42578125" style="721" customWidth="1"/>
    <col min="8962" max="8963" width="11" style="721" customWidth="1"/>
    <col min="8964" max="8964" width="12.140625" style="721" customWidth="1"/>
    <col min="8965" max="8967" width="11" style="721" customWidth="1"/>
    <col min="8968" max="8968" width="30.42578125" style="721" customWidth="1"/>
    <col min="8969" max="8969" width="6.42578125" style="721" customWidth="1"/>
    <col min="8970" max="8979" width="11.42578125" style="721" customWidth="1"/>
    <col min="8980" max="8980" width="12.42578125" style="721" customWidth="1"/>
    <col min="8981" max="9216" width="11.42578125" style="721"/>
    <col min="9217" max="9217" width="30.42578125" style="721" customWidth="1"/>
    <col min="9218" max="9219" width="11" style="721" customWidth="1"/>
    <col min="9220" max="9220" width="12.140625" style="721" customWidth="1"/>
    <col min="9221" max="9223" width="11" style="721" customWidth="1"/>
    <col min="9224" max="9224" width="30.42578125" style="721" customWidth="1"/>
    <col min="9225" max="9225" width="6.42578125" style="721" customWidth="1"/>
    <col min="9226" max="9235" width="11.42578125" style="721" customWidth="1"/>
    <col min="9236" max="9236" width="12.42578125" style="721" customWidth="1"/>
    <col min="9237" max="9472" width="11.42578125" style="721"/>
    <col min="9473" max="9473" width="30.42578125" style="721" customWidth="1"/>
    <col min="9474" max="9475" width="11" style="721" customWidth="1"/>
    <col min="9476" max="9476" width="12.140625" style="721" customWidth="1"/>
    <col min="9477" max="9479" width="11" style="721" customWidth="1"/>
    <col min="9480" max="9480" width="30.42578125" style="721" customWidth="1"/>
    <col min="9481" max="9481" width="6.42578125" style="721" customWidth="1"/>
    <col min="9482" max="9491" width="11.42578125" style="721" customWidth="1"/>
    <col min="9492" max="9492" width="12.42578125" style="721" customWidth="1"/>
    <col min="9493" max="9728" width="11.42578125" style="721"/>
    <col min="9729" max="9729" width="30.42578125" style="721" customWidth="1"/>
    <col min="9730" max="9731" width="11" style="721" customWidth="1"/>
    <col min="9732" max="9732" width="12.140625" style="721" customWidth="1"/>
    <col min="9733" max="9735" width="11" style="721" customWidth="1"/>
    <col min="9736" max="9736" width="30.42578125" style="721" customWidth="1"/>
    <col min="9737" max="9737" width="6.42578125" style="721" customWidth="1"/>
    <col min="9738" max="9747" width="11.42578125" style="721" customWidth="1"/>
    <col min="9748" max="9748" width="12.42578125" style="721" customWidth="1"/>
    <col min="9749" max="9984" width="11.42578125" style="721"/>
    <col min="9985" max="9985" width="30.42578125" style="721" customWidth="1"/>
    <col min="9986" max="9987" width="11" style="721" customWidth="1"/>
    <col min="9988" max="9988" width="12.140625" style="721" customWidth="1"/>
    <col min="9989" max="9991" width="11" style="721" customWidth="1"/>
    <col min="9992" max="9992" width="30.42578125" style="721" customWidth="1"/>
    <col min="9993" max="9993" width="6.42578125" style="721" customWidth="1"/>
    <col min="9994" max="10003" width="11.42578125" style="721" customWidth="1"/>
    <col min="10004" max="10004" width="12.42578125" style="721" customWidth="1"/>
    <col min="10005" max="10240" width="11.42578125" style="721"/>
    <col min="10241" max="10241" width="30.42578125" style="721" customWidth="1"/>
    <col min="10242" max="10243" width="11" style="721" customWidth="1"/>
    <col min="10244" max="10244" width="12.140625" style="721" customWidth="1"/>
    <col min="10245" max="10247" width="11" style="721" customWidth="1"/>
    <col min="10248" max="10248" width="30.42578125" style="721" customWidth="1"/>
    <col min="10249" max="10249" width="6.42578125" style="721" customWidth="1"/>
    <col min="10250" max="10259" width="11.42578125" style="721" customWidth="1"/>
    <col min="10260" max="10260" width="12.42578125" style="721" customWidth="1"/>
    <col min="10261" max="10496" width="11.42578125" style="721"/>
    <col min="10497" max="10497" width="30.42578125" style="721" customWidth="1"/>
    <col min="10498" max="10499" width="11" style="721" customWidth="1"/>
    <col min="10500" max="10500" width="12.140625" style="721" customWidth="1"/>
    <col min="10501" max="10503" width="11" style="721" customWidth="1"/>
    <col min="10504" max="10504" width="30.42578125" style="721" customWidth="1"/>
    <col min="10505" max="10505" width="6.42578125" style="721" customWidth="1"/>
    <col min="10506" max="10515" width="11.42578125" style="721" customWidth="1"/>
    <col min="10516" max="10516" width="12.42578125" style="721" customWidth="1"/>
    <col min="10517" max="10752" width="11.42578125" style="721"/>
    <col min="10753" max="10753" width="30.42578125" style="721" customWidth="1"/>
    <col min="10754" max="10755" width="11" style="721" customWidth="1"/>
    <col min="10756" max="10756" width="12.140625" style="721" customWidth="1"/>
    <col min="10757" max="10759" width="11" style="721" customWidth="1"/>
    <col min="10760" max="10760" width="30.42578125" style="721" customWidth="1"/>
    <col min="10761" max="10761" width="6.42578125" style="721" customWidth="1"/>
    <col min="10762" max="10771" width="11.42578125" style="721" customWidth="1"/>
    <col min="10772" max="10772" width="12.42578125" style="721" customWidth="1"/>
    <col min="10773" max="11008" width="11.42578125" style="721"/>
    <col min="11009" max="11009" width="30.42578125" style="721" customWidth="1"/>
    <col min="11010" max="11011" width="11" style="721" customWidth="1"/>
    <col min="11012" max="11012" width="12.140625" style="721" customWidth="1"/>
    <col min="11013" max="11015" width="11" style="721" customWidth="1"/>
    <col min="11016" max="11016" width="30.42578125" style="721" customWidth="1"/>
    <col min="11017" max="11017" width="6.42578125" style="721" customWidth="1"/>
    <col min="11018" max="11027" width="11.42578125" style="721" customWidth="1"/>
    <col min="11028" max="11028" width="12.42578125" style="721" customWidth="1"/>
    <col min="11029" max="11264" width="11.42578125" style="721"/>
    <col min="11265" max="11265" width="30.42578125" style="721" customWidth="1"/>
    <col min="11266" max="11267" width="11" style="721" customWidth="1"/>
    <col min="11268" max="11268" width="12.140625" style="721" customWidth="1"/>
    <col min="11269" max="11271" width="11" style="721" customWidth="1"/>
    <col min="11272" max="11272" width="30.42578125" style="721" customWidth="1"/>
    <col min="11273" max="11273" width="6.42578125" style="721" customWidth="1"/>
    <col min="11274" max="11283" width="11.42578125" style="721" customWidth="1"/>
    <col min="11284" max="11284" width="12.42578125" style="721" customWidth="1"/>
    <col min="11285" max="11520" width="11.42578125" style="721"/>
    <col min="11521" max="11521" width="30.42578125" style="721" customWidth="1"/>
    <col min="11522" max="11523" width="11" style="721" customWidth="1"/>
    <col min="11524" max="11524" width="12.140625" style="721" customWidth="1"/>
    <col min="11525" max="11527" width="11" style="721" customWidth="1"/>
    <col min="11528" max="11528" width="30.42578125" style="721" customWidth="1"/>
    <col min="11529" max="11529" width="6.42578125" style="721" customWidth="1"/>
    <col min="11530" max="11539" width="11.42578125" style="721" customWidth="1"/>
    <col min="11540" max="11540" width="12.42578125" style="721" customWidth="1"/>
    <col min="11541" max="11776" width="11.42578125" style="721"/>
    <col min="11777" max="11777" width="30.42578125" style="721" customWidth="1"/>
    <col min="11778" max="11779" width="11" style="721" customWidth="1"/>
    <col min="11780" max="11780" width="12.140625" style="721" customWidth="1"/>
    <col min="11781" max="11783" width="11" style="721" customWidth="1"/>
    <col min="11784" max="11784" width="30.42578125" style="721" customWidth="1"/>
    <col min="11785" max="11785" width="6.42578125" style="721" customWidth="1"/>
    <col min="11786" max="11795" width="11.42578125" style="721" customWidth="1"/>
    <col min="11796" max="11796" width="12.42578125" style="721" customWidth="1"/>
    <col min="11797" max="12032" width="11.42578125" style="721"/>
    <col min="12033" max="12033" width="30.42578125" style="721" customWidth="1"/>
    <col min="12034" max="12035" width="11" style="721" customWidth="1"/>
    <col min="12036" max="12036" width="12.140625" style="721" customWidth="1"/>
    <col min="12037" max="12039" width="11" style="721" customWidth="1"/>
    <col min="12040" max="12040" width="30.42578125" style="721" customWidth="1"/>
    <col min="12041" max="12041" width="6.42578125" style="721" customWidth="1"/>
    <col min="12042" max="12051" width="11.42578125" style="721" customWidth="1"/>
    <col min="12052" max="12052" width="12.42578125" style="721" customWidth="1"/>
    <col min="12053" max="12288" width="11.42578125" style="721"/>
    <col min="12289" max="12289" width="30.42578125" style="721" customWidth="1"/>
    <col min="12290" max="12291" width="11" style="721" customWidth="1"/>
    <col min="12292" max="12292" width="12.140625" style="721" customWidth="1"/>
    <col min="12293" max="12295" width="11" style="721" customWidth="1"/>
    <col min="12296" max="12296" width="30.42578125" style="721" customWidth="1"/>
    <col min="12297" max="12297" width="6.42578125" style="721" customWidth="1"/>
    <col min="12298" max="12307" width="11.42578125" style="721" customWidth="1"/>
    <col min="12308" max="12308" width="12.42578125" style="721" customWidth="1"/>
    <col min="12309" max="12544" width="11.42578125" style="721"/>
    <col min="12545" max="12545" width="30.42578125" style="721" customWidth="1"/>
    <col min="12546" max="12547" width="11" style="721" customWidth="1"/>
    <col min="12548" max="12548" width="12.140625" style="721" customWidth="1"/>
    <col min="12549" max="12551" width="11" style="721" customWidth="1"/>
    <col min="12552" max="12552" width="30.42578125" style="721" customWidth="1"/>
    <col min="12553" max="12553" width="6.42578125" style="721" customWidth="1"/>
    <col min="12554" max="12563" width="11.42578125" style="721" customWidth="1"/>
    <col min="12564" max="12564" width="12.42578125" style="721" customWidth="1"/>
    <col min="12565" max="12800" width="11.42578125" style="721"/>
    <col min="12801" max="12801" width="30.42578125" style="721" customWidth="1"/>
    <col min="12802" max="12803" width="11" style="721" customWidth="1"/>
    <col min="12804" max="12804" width="12.140625" style="721" customWidth="1"/>
    <col min="12805" max="12807" width="11" style="721" customWidth="1"/>
    <col min="12808" max="12808" width="30.42578125" style="721" customWidth="1"/>
    <col min="12809" max="12809" width="6.42578125" style="721" customWidth="1"/>
    <col min="12810" max="12819" width="11.42578125" style="721" customWidth="1"/>
    <col min="12820" max="12820" width="12.42578125" style="721" customWidth="1"/>
    <col min="12821" max="13056" width="11.42578125" style="721"/>
    <col min="13057" max="13057" width="30.42578125" style="721" customWidth="1"/>
    <col min="13058" max="13059" width="11" style="721" customWidth="1"/>
    <col min="13060" max="13060" width="12.140625" style="721" customWidth="1"/>
    <col min="13061" max="13063" width="11" style="721" customWidth="1"/>
    <col min="13064" max="13064" width="30.42578125" style="721" customWidth="1"/>
    <col min="13065" max="13065" width="6.42578125" style="721" customWidth="1"/>
    <col min="13066" max="13075" width="11.42578125" style="721" customWidth="1"/>
    <col min="13076" max="13076" width="12.42578125" style="721" customWidth="1"/>
    <col min="13077" max="13312" width="11.42578125" style="721"/>
    <col min="13313" max="13313" width="30.42578125" style="721" customWidth="1"/>
    <col min="13314" max="13315" width="11" style="721" customWidth="1"/>
    <col min="13316" max="13316" width="12.140625" style="721" customWidth="1"/>
    <col min="13317" max="13319" width="11" style="721" customWidth="1"/>
    <col min="13320" max="13320" width="30.42578125" style="721" customWidth="1"/>
    <col min="13321" max="13321" width="6.42578125" style="721" customWidth="1"/>
    <col min="13322" max="13331" width="11.42578125" style="721" customWidth="1"/>
    <col min="13332" max="13332" width="12.42578125" style="721" customWidth="1"/>
    <col min="13333" max="13568" width="11.42578125" style="721"/>
    <col min="13569" max="13569" width="30.42578125" style="721" customWidth="1"/>
    <col min="13570" max="13571" width="11" style="721" customWidth="1"/>
    <col min="13572" max="13572" width="12.140625" style="721" customWidth="1"/>
    <col min="13573" max="13575" width="11" style="721" customWidth="1"/>
    <col min="13576" max="13576" width="30.42578125" style="721" customWidth="1"/>
    <col min="13577" max="13577" width="6.42578125" style="721" customWidth="1"/>
    <col min="13578" max="13587" width="11.42578125" style="721" customWidth="1"/>
    <col min="13588" max="13588" width="12.42578125" style="721" customWidth="1"/>
    <col min="13589" max="13824" width="11.42578125" style="721"/>
    <col min="13825" max="13825" width="30.42578125" style="721" customWidth="1"/>
    <col min="13826" max="13827" width="11" style="721" customWidth="1"/>
    <col min="13828" max="13828" width="12.140625" style="721" customWidth="1"/>
    <col min="13829" max="13831" width="11" style="721" customWidth="1"/>
    <col min="13832" max="13832" width="30.42578125" style="721" customWidth="1"/>
    <col min="13833" max="13833" width="6.42578125" style="721" customWidth="1"/>
    <col min="13834" max="13843" width="11.42578125" style="721" customWidth="1"/>
    <col min="13844" max="13844" width="12.42578125" style="721" customWidth="1"/>
    <col min="13845" max="14080" width="11.42578125" style="721"/>
    <col min="14081" max="14081" width="30.42578125" style="721" customWidth="1"/>
    <col min="14082" max="14083" width="11" style="721" customWidth="1"/>
    <col min="14084" max="14084" width="12.140625" style="721" customWidth="1"/>
    <col min="14085" max="14087" width="11" style="721" customWidth="1"/>
    <col min="14088" max="14088" width="30.42578125" style="721" customWidth="1"/>
    <col min="14089" max="14089" width="6.42578125" style="721" customWidth="1"/>
    <col min="14090" max="14099" width="11.42578125" style="721" customWidth="1"/>
    <col min="14100" max="14100" width="12.42578125" style="721" customWidth="1"/>
    <col min="14101" max="14336" width="11.42578125" style="721"/>
    <col min="14337" max="14337" width="30.42578125" style="721" customWidth="1"/>
    <col min="14338" max="14339" width="11" style="721" customWidth="1"/>
    <col min="14340" max="14340" width="12.140625" style="721" customWidth="1"/>
    <col min="14341" max="14343" width="11" style="721" customWidth="1"/>
    <col min="14344" max="14344" width="30.42578125" style="721" customWidth="1"/>
    <col min="14345" max="14345" width="6.42578125" style="721" customWidth="1"/>
    <col min="14346" max="14355" width="11.42578125" style="721" customWidth="1"/>
    <col min="14356" max="14356" width="12.42578125" style="721" customWidth="1"/>
    <col min="14357" max="14592" width="11.42578125" style="721"/>
    <col min="14593" max="14593" width="30.42578125" style="721" customWidth="1"/>
    <col min="14594" max="14595" width="11" style="721" customWidth="1"/>
    <col min="14596" max="14596" width="12.140625" style="721" customWidth="1"/>
    <col min="14597" max="14599" width="11" style="721" customWidth="1"/>
    <col min="14600" max="14600" width="30.42578125" style="721" customWidth="1"/>
    <col min="14601" max="14601" width="6.42578125" style="721" customWidth="1"/>
    <col min="14602" max="14611" width="11.42578125" style="721" customWidth="1"/>
    <col min="14612" max="14612" width="12.42578125" style="721" customWidth="1"/>
    <col min="14613" max="14848" width="11.42578125" style="721"/>
    <col min="14849" max="14849" width="30.42578125" style="721" customWidth="1"/>
    <col min="14850" max="14851" width="11" style="721" customWidth="1"/>
    <col min="14852" max="14852" width="12.140625" style="721" customWidth="1"/>
    <col min="14853" max="14855" width="11" style="721" customWidth="1"/>
    <col min="14856" max="14856" width="30.42578125" style="721" customWidth="1"/>
    <col min="14857" max="14857" width="6.42578125" style="721" customWidth="1"/>
    <col min="14858" max="14867" width="11.42578125" style="721" customWidth="1"/>
    <col min="14868" max="14868" width="12.42578125" style="721" customWidth="1"/>
    <col min="14869" max="15104" width="11.42578125" style="721"/>
    <col min="15105" max="15105" width="30.42578125" style="721" customWidth="1"/>
    <col min="15106" max="15107" width="11" style="721" customWidth="1"/>
    <col min="15108" max="15108" width="12.140625" style="721" customWidth="1"/>
    <col min="15109" max="15111" width="11" style="721" customWidth="1"/>
    <col min="15112" max="15112" width="30.42578125" style="721" customWidth="1"/>
    <col min="15113" max="15113" width="6.42578125" style="721" customWidth="1"/>
    <col min="15114" max="15123" width="11.42578125" style="721" customWidth="1"/>
    <col min="15124" max="15124" width="12.42578125" style="721" customWidth="1"/>
    <col min="15125" max="15360" width="11.42578125" style="721"/>
    <col min="15361" max="15361" width="30.42578125" style="721" customWidth="1"/>
    <col min="15362" max="15363" width="11" style="721" customWidth="1"/>
    <col min="15364" max="15364" width="12.140625" style="721" customWidth="1"/>
    <col min="15365" max="15367" width="11" style="721" customWidth="1"/>
    <col min="15368" max="15368" width="30.42578125" style="721" customWidth="1"/>
    <col min="15369" max="15369" width="6.42578125" style="721" customWidth="1"/>
    <col min="15370" max="15379" width="11.42578125" style="721" customWidth="1"/>
    <col min="15380" max="15380" width="12.42578125" style="721" customWidth="1"/>
    <col min="15381" max="15616" width="11.42578125" style="721"/>
    <col min="15617" max="15617" width="30.42578125" style="721" customWidth="1"/>
    <col min="15618" max="15619" width="11" style="721" customWidth="1"/>
    <col min="15620" max="15620" width="12.140625" style="721" customWidth="1"/>
    <col min="15621" max="15623" width="11" style="721" customWidth="1"/>
    <col min="15624" max="15624" width="30.42578125" style="721" customWidth="1"/>
    <col min="15625" max="15625" width="6.42578125" style="721" customWidth="1"/>
    <col min="15626" max="15635" width="11.42578125" style="721" customWidth="1"/>
    <col min="15636" max="15636" width="12.42578125" style="721" customWidth="1"/>
    <col min="15637" max="15872" width="11.42578125" style="721"/>
    <col min="15873" max="15873" width="30.42578125" style="721" customWidth="1"/>
    <col min="15874" max="15875" width="11" style="721" customWidth="1"/>
    <col min="15876" max="15876" width="12.140625" style="721" customWidth="1"/>
    <col min="15877" max="15879" width="11" style="721" customWidth="1"/>
    <col min="15880" max="15880" width="30.42578125" style="721" customWidth="1"/>
    <col min="15881" max="15881" width="6.42578125" style="721" customWidth="1"/>
    <col min="15882" max="15891" width="11.42578125" style="721" customWidth="1"/>
    <col min="15892" max="15892" width="12.42578125" style="721" customWidth="1"/>
    <col min="15893" max="16128" width="11.42578125" style="721"/>
    <col min="16129" max="16129" width="30.42578125" style="721" customWidth="1"/>
    <col min="16130" max="16131" width="11" style="721" customWidth="1"/>
    <col min="16132" max="16132" width="12.140625" style="721" customWidth="1"/>
    <col min="16133" max="16135" width="11" style="721" customWidth="1"/>
    <col min="16136" max="16136" width="30.42578125" style="721" customWidth="1"/>
    <col min="16137" max="16137" width="6.42578125" style="721" customWidth="1"/>
    <col min="16138" max="16147" width="11.42578125" style="721" customWidth="1"/>
    <col min="16148" max="16148" width="12.42578125" style="721" customWidth="1"/>
    <col min="16149" max="16384" width="11.42578125" style="721"/>
  </cols>
  <sheetData>
    <row r="1" spans="1:20" ht="24.75" customHeight="1">
      <c r="A1" s="862" t="s">
        <v>2</v>
      </c>
      <c r="B1" s="896"/>
      <c r="C1" s="871"/>
      <c r="D1" s="871"/>
      <c r="E1" s="871"/>
      <c r="F1" s="871"/>
      <c r="G1" s="871"/>
      <c r="H1" s="864" t="s">
        <v>188</v>
      </c>
    </row>
    <row r="2" spans="1:20" ht="18.95" customHeight="1">
      <c r="A2" s="260"/>
      <c r="H2" s="260"/>
    </row>
    <row r="3" spans="1:20" ht="18.95" customHeight="1">
      <c r="A3" s="772" t="s">
        <v>1245</v>
      </c>
      <c r="F3" s="935" t="s">
        <v>1247</v>
      </c>
      <c r="G3" s="935"/>
      <c r="H3" s="935"/>
    </row>
    <row r="4" spans="1:20" ht="18.95" customHeight="1">
      <c r="A4" s="722" t="s">
        <v>1246</v>
      </c>
      <c r="E4" s="937" t="s">
        <v>1117</v>
      </c>
      <c r="F4" s="937"/>
      <c r="G4" s="937"/>
      <c r="H4" s="937"/>
    </row>
    <row r="5" spans="1:20" s="711" customFormat="1" ht="49.5" customHeight="1">
      <c r="B5" s="676"/>
      <c r="C5" s="681"/>
    </row>
    <row r="6" spans="1:20" ht="12.95" customHeight="1">
      <c r="A6" s="96" t="s">
        <v>348</v>
      </c>
      <c r="B6" s="723" t="s">
        <v>181</v>
      </c>
      <c r="C6" s="351" t="s">
        <v>599</v>
      </c>
      <c r="D6" s="351" t="s">
        <v>600</v>
      </c>
      <c r="E6" s="351" t="s">
        <v>601</v>
      </c>
      <c r="F6" s="351" t="s">
        <v>602</v>
      </c>
      <c r="G6" s="351" t="s">
        <v>603</v>
      </c>
      <c r="H6" s="151" t="s">
        <v>604</v>
      </c>
    </row>
    <row r="7" spans="1:20" ht="12.95" customHeight="1">
      <c r="A7" s="326" t="s">
        <v>605</v>
      </c>
      <c r="B7" s="724"/>
      <c r="C7" s="351" t="s">
        <v>606</v>
      </c>
      <c r="D7" s="351" t="s">
        <v>607</v>
      </c>
      <c r="E7" s="351" t="s">
        <v>608</v>
      </c>
      <c r="F7" s="351" t="s">
        <v>609</v>
      </c>
      <c r="G7" s="351" t="s">
        <v>610</v>
      </c>
      <c r="H7" s="580" t="s">
        <v>611</v>
      </c>
    </row>
    <row r="8" spans="1:20" ht="12.95" customHeight="1">
      <c r="A8" s="326"/>
      <c r="B8" s="580"/>
      <c r="C8" s="298" t="s">
        <v>612</v>
      </c>
      <c r="D8" s="298" t="s">
        <v>613</v>
      </c>
      <c r="E8" s="298" t="s">
        <v>614</v>
      </c>
      <c r="F8" s="298" t="s">
        <v>615</v>
      </c>
      <c r="G8" s="298" t="s">
        <v>616</v>
      </c>
      <c r="H8" s="326"/>
    </row>
    <row r="9" spans="1:20" ht="12.95" customHeight="1">
      <c r="A9" s="326"/>
      <c r="B9" s="318" t="s">
        <v>180</v>
      </c>
      <c r="C9" s="298" t="s">
        <v>617</v>
      </c>
      <c r="D9" s="318" t="s">
        <v>618</v>
      </c>
      <c r="E9" s="298" t="s">
        <v>619</v>
      </c>
      <c r="F9" s="298" t="s">
        <v>620</v>
      </c>
      <c r="G9" s="298" t="s">
        <v>621</v>
      </c>
      <c r="H9" s="326"/>
    </row>
    <row r="10" spans="1:20" ht="12.95" customHeight="1">
      <c r="A10" s="326"/>
      <c r="B10" s="318"/>
      <c r="C10" s="298" t="s">
        <v>622</v>
      </c>
      <c r="D10" s="298" t="s">
        <v>623</v>
      </c>
      <c r="E10" s="300"/>
      <c r="F10" s="300"/>
      <c r="G10" s="300"/>
      <c r="H10" s="326"/>
    </row>
    <row r="11" spans="1:20" ht="8.1" customHeight="1">
      <c r="A11" s="326"/>
      <c r="B11" s="580"/>
      <c r="C11" s="326"/>
      <c r="D11" s="326"/>
      <c r="E11" s="326"/>
      <c r="F11" s="326"/>
      <c r="G11" s="326"/>
      <c r="H11" s="326"/>
    </row>
    <row r="12" spans="1:20" ht="18" customHeight="1">
      <c r="A12" s="319" t="s">
        <v>16</v>
      </c>
      <c r="B12" s="320" t="s">
        <v>624</v>
      </c>
      <c r="C12" s="320" t="s">
        <v>625</v>
      </c>
      <c r="D12" s="320" t="s">
        <v>626</v>
      </c>
      <c r="E12" s="320" t="s">
        <v>627</v>
      </c>
      <c r="F12" s="320">
        <v>741</v>
      </c>
      <c r="G12" s="320" t="s">
        <v>628</v>
      </c>
      <c r="H12" s="321" t="s">
        <v>17</v>
      </c>
      <c r="K12" s="725"/>
      <c r="T12" s="726"/>
    </row>
    <row r="13" spans="1:20" ht="18" customHeight="1">
      <c r="A13" s="301" t="s">
        <v>301</v>
      </c>
      <c r="B13" s="727" t="s">
        <v>629</v>
      </c>
      <c r="C13" s="728" t="s">
        <v>630</v>
      </c>
      <c r="D13" s="728" t="s">
        <v>631</v>
      </c>
      <c r="E13" s="728" t="s">
        <v>632</v>
      </c>
      <c r="F13" s="728">
        <v>314</v>
      </c>
      <c r="G13" s="130" t="s">
        <v>633</v>
      </c>
      <c r="H13" s="323" t="s">
        <v>18</v>
      </c>
      <c r="K13" s="729"/>
      <c r="T13" s="726"/>
    </row>
    <row r="14" spans="1:20" ht="18" customHeight="1">
      <c r="A14" s="301" t="s">
        <v>302</v>
      </c>
      <c r="B14" s="727" t="s">
        <v>634</v>
      </c>
      <c r="C14" s="728" t="s">
        <v>635</v>
      </c>
      <c r="D14" s="728" t="s">
        <v>636</v>
      </c>
      <c r="E14" s="728" t="s">
        <v>637</v>
      </c>
      <c r="F14" s="730" t="s">
        <v>446</v>
      </c>
      <c r="G14" s="130">
        <v>142</v>
      </c>
      <c r="H14" s="323" t="s">
        <v>19</v>
      </c>
      <c r="K14" s="725"/>
      <c r="L14" s="731"/>
      <c r="T14" s="726"/>
    </row>
    <row r="15" spans="1:20" ht="18" customHeight="1">
      <c r="A15" s="86" t="s">
        <v>304</v>
      </c>
      <c r="B15" s="727" t="s">
        <v>638</v>
      </c>
      <c r="C15" s="728" t="s">
        <v>639</v>
      </c>
      <c r="D15" s="728" t="s">
        <v>640</v>
      </c>
      <c r="E15" s="728" t="s">
        <v>641</v>
      </c>
      <c r="F15" s="730" t="s">
        <v>446</v>
      </c>
      <c r="G15" s="130">
        <v>165</v>
      </c>
      <c r="H15" s="323" t="s">
        <v>21</v>
      </c>
      <c r="K15" s="729"/>
      <c r="L15" s="731"/>
      <c r="T15" s="726"/>
    </row>
    <row r="16" spans="1:20" s="732" customFormat="1" ht="18" customHeight="1">
      <c r="A16" s="86" t="s">
        <v>305</v>
      </c>
      <c r="B16" s="727" t="s">
        <v>642</v>
      </c>
      <c r="C16" s="728" t="s">
        <v>643</v>
      </c>
      <c r="D16" s="728" t="s">
        <v>483</v>
      </c>
      <c r="E16" s="728" t="s">
        <v>644</v>
      </c>
      <c r="F16" s="728">
        <v>140</v>
      </c>
      <c r="G16" s="130">
        <v>10</v>
      </c>
      <c r="H16" s="323" t="s">
        <v>25</v>
      </c>
      <c r="K16" s="725"/>
      <c r="L16" s="731"/>
      <c r="T16" s="733"/>
    </row>
    <row r="17" spans="1:20" ht="18" customHeight="1">
      <c r="A17" s="86" t="s">
        <v>306</v>
      </c>
      <c r="B17" s="727" t="s">
        <v>645</v>
      </c>
      <c r="C17" s="728" t="s">
        <v>646</v>
      </c>
      <c r="D17" s="728" t="s">
        <v>647</v>
      </c>
      <c r="E17" s="728" t="s">
        <v>648</v>
      </c>
      <c r="F17" s="728">
        <v>145</v>
      </c>
      <c r="G17" s="130" t="s">
        <v>649</v>
      </c>
      <c r="H17" s="323" t="s">
        <v>27</v>
      </c>
      <c r="K17" s="734"/>
      <c r="L17" s="735"/>
      <c r="T17" s="726"/>
    </row>
    <row r="18" spans="1:20" ht="18" customHeight="1">
      <c r="A18" s="86" t="s">
        <v>307</v>
      </c>
      <c r="B18" s="727" t="s">
        <v>650</v>
      </c>
      <c r="C18" s="728" t="s">
        <v>651</v>
      </c>
      <c r="D18" s="728" t="s">
        <v>652</v>
      </c>
      <c r="E18" s="728" t="s">
        <v>653</v>
      </c>
      <c r="F18" s="728">
        <v>130</v>
      </c>
      <c r="G18" s="130">
        <v>605</v>
      </c>
      <c r="H18" s="323" t="s">
        <v>29</v>
      </c>
      <c r="K18" s="729"/>
      <c r="L18" s="731"/>
      <c r="T18" s="726"/>
    </row>
    <row r="19" spans="1:20" ht="18" customHeight="1">
      <c r="A19" s="86" t="s">
        <v>308</v>
      </c>
      <c r="B19" s="727" t="s">
        <v>654</v>
      </c>
      <c r="C19" s="728" t="s">
        <v>655</v>
      </c>
      <c r="D19" s="728" t="s">
        <v>656</v>
      </c>
      <c r="E19" s="728" t="s">
        <v>657</v>
      </c>
      <c r="F19" s="728">
        <v>12</v>
      </c>
      <c r="G19" s="730" t="s">
        <v>446</v>
      </c>
      <c r="H19" s="323" t="s">
        <v>23</v>
      </c>
      <c r="K19" s="729"/>
      <c r="L19" s="731"/>
      <c r="T19" s="726"/>
    </row>
    <row r="20" spans="1:20" ht="18" customHeight="1">
      <c r="A20" s="319" t="s">
        <v>30</v>
      </c>
      <c r="B20" s="320" t="s">
        <v>658</v>
      </c>
      <c r="C20" s="320" t="s">
        <v>659</v>
      </c>
      <c r="D20" s="320" t="s">
        <v>660</v>
      </c>
      <c r="E20" s="320" t="s">
        <v>661</v>
      </c>
      <c r="F20" s="320" t="s">
        <v>662</v>
      </c>
      <c r="G20" s="320" t="s">
        <v>663</v>
      </c>
      <c r="H20" s="324" t="s">
        <v>31</v>
      </c>
      <c r="K20" s="729"/>
      <c r="L20" s="731"/>
      <c r="T20" s="726"/>
    </row>
    <row r="21" spans="1:20" ht="18" customHeight="1">
      <c r="A21" s="301" t="s">
        <v>32</v>
      </c>
      <c r="B21" s="727" t="s">
        <v>664</v>
      </c>
      <c r="C21" s="728" t="s">
        <v>665</v>
      </c>
      <c r="D21" s="728" t="s">
        <v>666</v>
      </c>
      <c r="E21" s="728" t="s">
        <v>667</v>
      </c>
      <c r="F21" s="730" t="s">
        <v>446</v>
      </c>
      <c r="G21" s="730" t="s">
        <v>446</v>
      </c>
      <c r="H21" s="325" t="s">
        <v>33</v>
      </c>
      <c r="K21" s="729"/>
      <c r="L21" s="731"/>
      <c r="T21" s="726"/>
    </row>
    <row r="22" spans="1:20" ht="18" customHeight="1">
      <c r="A22" s="301" t="s">
        <v>36</v>
      </c>
      <c r="B22" s="727" t="s">
        <v>668</v>
      </c>
      <c r="C22" s="728" t="s">
        <v>669</v>
      </c>
      <c r="D22" s="728" t="s">
        <v>670</v>
      </c>
      <c r="E22" s="728" t="s">
        <v>671</v>
      </c>
      <c r="F22" s="728">
        <v>187</v>
      </c>
      <c r="G22" s="130" t="s">
        <v>672</v>
      </c>
      <c r="H22" s="325" t="s">
        <v>37</v>
      </c>
      <c r="K22" s="734"/>
      <c r="T22" s="726"/>
    </row>
    <row r="23" spans="1:20" ht="18" customHeight="1">
      <c r="A23" s="301" t="s">
        <v>38</v>
      </c>
      <c r="B23" s="727" t="s">
        <v>673</v>
      </c>
      <c r="C23" s="713" t="s">
        <v>674</v>
      </c>
      <c r="D23" s="713" t="s">
        <v>675</v>
      </c>
      <c r="E23" s="151">
        <v>4860</v>
      </c>
      <c r="F23" s="730" t="s">
        <v>446</v>
      </c>
      <c r="G23" s="730" t="s">
        <v>446</v>
      </c>
      <c r="H23" s="323" t="s">
        <v>39</v>
      </c>
      <c r="K23" s="734"/>
      <c r="T23" s="726"/>
    </row>
    <row r="24" spans="1:20" ht="18" customHeight="1">
      <c r="A24" s="301" t="s">
        <v>40</v>
      </c>
      <c r="B24" s="727" t="s">
        <v>676</v>
      </c>
      <c r="C24" s="728" t="s">
        <v>677</v>
      </c>
      <c r="D24" s="728" t="s">
        <v>678</v>
      </c>
      <c r="E24" s="728" t="s">
        <v>679</v>
      </c>
      <c r="F24" s="730" t="s">
        <v>446</v>
      </c>
      <c r="G24" s="130">
        <v>86</v>
      </c>
      <c r="H24" s="323" t="s">
        <v>41</v>
      </c>
      <c r="K24" s="734"/>
      <c r="T24" s="726"/>
    </row>
    <row r="25" spans="1:20" ht="18" customHeight="1">
      <c r="A25" s="301" t="s">
        <v>42</v>
      </c>
      <c r="B25" s="727" t="s">
        <v>680</v>
      </c>
      <c r="C25" s="728" t="s">
        <v>681</v>
      </c>
      <c r="D25" s="728" t="s">
        <v>682</v>
      </c>
      <c r="E25" s="728" t="s">
        <v>683</v>
      </c>
      <c r="F25" s="728">
        <v>30</v>
      </c>
      <c r="G25" s="130" t="s">
        <v>684</v>
      </c>
      <c r="H25" s="325" t="s">
        <v>43</v>
      </c>
      <c r="K25" s="734"/>
      <c r="T25" s="726"/>
    </row>
    <row r="26" spans="1:20" ht="18" customHeight="1">
      <c r="A26" s="301" t="s">
        <v>44</v>
      </c>
      <c r="B26" s="727" t="s">
        <v>685</v>
      </c>
      <c r="C26" s="728" t="s">
        <v>686</v>
      </c>
      <c r="D26" s="728" t="s">
        <v>687</v>
      </c>
      <c r="E26" s="728" t="s">
        <v>688</v>
      </c>
      <c r="F26" s="728" t="s">
        <v>689</v>
      </c>
      <c r="G26" s="130" t="s">
        <v>690</v>
      </c>
      <c r="H26" s="325" t="s">
        <v>45</v>
      </c>
    </row>
    <row r="27" spans="1:20" ht="18" customHeight="1">
      <c r="A27" s="301" t="s">
        <v>46</v>
      </c>
      <c r="B27" s="727" t="s">
        <v>691</v>
      </c>
      <c r="C27" s="728" t="s">
        <v>692</v>
      </c>
      <c r="D27" s="728" t="s">
        <v>693</v>
      </c>
      <c r="E27" s="728" t="s">
        <v>694</v>
      </c>
      <c r="F27" s="730" t="s">
        <v>446</v>
      </c>
      <c r="G27" s="730" t="s">
        <v>446</v>
      </c>
      <c r="H27" s="325" t="s">
        <v>47</v>
      </c>
      <c r="K27" s="729"/>
      <c r="T27" s="726"/>
    </row>
    <row r="28" spans="1:20" ht="18" customHeight="1">
      <c r="A28" s="319" t="s">
        <v>48</v>
      </c>
      <c r="B28" s="320" t="s">
        <v>695</v>
      </c>
      <c r="C28" s="320" t="s">
        <v>696</v>
      </c>
      <c r="D28" s="320" t="s">
        <v>697</v>
      </c>
      <c r="E28" s="320" t="s">
        <v>698</v>
      </c>
      <c r="F28" s="320">
        <v>651</v>
      </c>
      <c r="G28" s="320" t="s">
        <v>699</v>
      </c>
      <c r="H28" s="321" t="s">
        <v>49</v>
      </c>
      <c r="T28" s="726"/>
    </row>
    <row r="29" spans="1:20" ht="18" customHeight="1">
      <c r="A29" s="98" t="s">
        <v>309</v>
      </c>
      <c r="B29" s="727" t="s">
        <v>700</v>
      </c>
      <c r="C29" s="130" t="s">
        <v>701</v>
      </c>
      <c r="D29" s="130" t="s">
        <v>702</v>
      </c>
      <c r="E29" s="130" t="s">
        <v>703</v>
      </c>
      <c r="F29" s="130">
        <v>328</v>
      </c>
      <c r="G29" s="130" t="s">
        <v>704</v>
      </c>
      <c r="H29" s="323" t="s">
        <v>54</v>
      </c>
      <c r="K29" s="729"/>
      <c r="T29" s="726"/>
    </row>
    <row r="30" spans="1:20" ht="18" customHeight="1">
      <c r="A30" s="326" t="s">
        <v>310</v>
      </c>
      <c r="B30" s="727" t="s">
        <v>705</v>
      </c>
      <c r="C30" s="728" t="s">
        <v>706</v>
      </c>
      <c r="D30" s="728" t="s">
        <v>707</v>
      </c>
      <c r="E30" s="728" t="s">
        <v>708</v>
      </c>
      <c r="F30" s="728">
        <v>2</v>
      </c>
      <c r="G30" s="730" t="s">
        <v>446</v>
      </c>
      <c r="H30" s="323" t="s">
        <v>50</v>
      </c>
      <c r="K30" s="734"/>
      <c r="T30" s="726"/>
    </row>
    <row r="31" spans="1:20" s="732" customFormat="1" ht="18" customHeight="1">
      <c r="A31" s="98" t="s">
        <v>311</v>
      </c>
      <c r="B31" s="727" t="s">
        <v>709</v>
      </c>
      <c r="C31" s="728" t="s">
        <v>710</v>
      </c>
      <c r="D31" s="728" t="s">
        <v>711</v>
      </c>
      <c r="E31" s="728" t="s">
        <v>712</v>
      </c>
      <c r="F31" s="730" t="s">
        <v>446</v>
      </c>
      <c r="G31" s="730" t="s">
        <v>446</v>
      </c>
      <c r="H31" s="323" t="s">
        <v>51</v>
      </c>
      <c r="K31" s="725"/>
      <c r="T31" s="733"/>
    </row>
    <row r="32" spans="1:20" ht="18" customHeight="1">
      <c r="A32" s="301" t="s">
        <v>312</v>
      </c>
      <c r="B32" s="727" t="s">
        <v>713</v>
      </c>
      <c r="C32" s="728" t="s">
        <v>714</v>
      </c>
      <c r="D32" s="728" t="s">
        <v>715</v>
      </c>
      <c r="E32" s="728" t="s">
        <v>716</v>
      </c>
      <c r="F32" s="728">
        <v>42</v>
      </c>
      <c r="G32" s="130" t="s">
        <v>717</v>
      </c>
      <c r="H32" s="323" t="s">
        <v>52</v>
      </c>
      <c r="K32" s="729"/>
      <c r="T32" s="726"/>
    </row>
    <row r="33" spans="1:20" ht="18" customHeight="1">
      <c r="A33" s="326" t="s">
        <v>313</v>
      </c>
      <c r="B33" s="727" t="s">
        <v>718</v>
      </c>
      <c r="C33" s="728" t="s">
        <v>719</v>
      </c>
      <c r="D33" s="728" t="s">
        <v>720</v>
      </c>
      <c r="E33" s="728" t="s">
        <v>721</v>
      </c>
      <c r="F33" s="728">
        <v>56</v>
      </c>
      <c r="G33" s="130" t="s">
        <v>722</v>
      </c>
      <c r="H33" s="323" t="s">
        <v>1099</v>
      </c>
      <c r="K33" s="729"/>
      <c r="T33" s="726"/>
    </row>
    <row r="34" spans="1:20" ht="18" customHeight="1">
      <c r="A34" s="301" t="s">
        <v>314</v>
      </c>
      <c r="B34" s="727" t="s">
        <v>723</v>
      </c>
      <c r="C34" s="728" t="s">
        <v>724</v>
      </c>
      <c r="D34" s="728" t="s">
        <v>725</v>
      </c>
      <c r="E34" s="728" t="s">
        <v>726</v>
      </c>
      <c r="F34" s="728">
        <v>223</v>
      </c>
      <c r="G34" s="130" t="s">
        <v>727</v>
      </c>
      <c r="H34" s="323" t="s">
        <v>57</v>
      </c>
    </row>
    <row r="35" spans="1:20" s="732" customFormat="1" ht="18" customHeight="1">
      <c r="A35" s="301" t="s">
        <v>315</v>
      </c>
      <c r="B35" s="727" t="s">
        <v>728</v>
      </c>
      <c r="C35" s="728" t="s">
        <v>729</v>
      </c>
      <c r="D35" s="728" t="s">
        <v>730</v>
      </c>
      <c r="E35" s="728" t="s">
        <v>731</v>
      </c>
      <c r="F35" s="730" t="s">
        <v>446</v>
      </c>
      <c r="G35" s="730" t="s">
        <v>446</v>
      </c>
      <c r="H35" s="323" t="s">
        <v>59</v>
      </c>
      <c r="K35" s="725"/>
      <c r="T35" s="733"/>
    </row>
    <row r="36" spans="1:20" ht="18" customHeight="1">
      <c r="A36" s="301" t="s">
        <v>316</v>
      </c>
      <c r="B36" s="727" t="s">
        <v>732</v>
      </c>
      <c r="C36" s="728" t="s">
        <v>733</v>
      </c>
      <c r="D36" s="728" t="s">
        <v>734</v>
      </c>
      <c r="E36" s="728">
        <v>756</v>
      </c>
      <c r="F36" s="730" t="s">
        <v>446</v>
      </c>
      <c r="G36" s="730" t="s">
        <v>446</v>
      </c>
      <c r="H36" s="323" t="s">
        <v>61</v>
      </c>
      <c r="K36" s="729"/>
      <c r="T36" s="726"/>
    </row>
    <row r="37" spans="1:20" ht="18" customHeight="1">
      <c r="A37" s="327" t="s">
        <v>62</v>
      </c>
      <c r="B37" s="320" t="s">
        <v>735</v>
      </c>
      <c r="C37" s="320" t="s">
        <v>736</v>
      </c>
      <c r="D37" s="320" t="s">
        <v>737</v>
      </c>
      <c r="E37" s="320" t="s">
        <v>738</v>
      </c>
      <c r="F37" s="320" t="s">
        <v>739</v>
      </c>
      <c r="G37" s="320" t="s">
        <v>740</v>
      </c>
      <c r="H37" s="321" t="s">
        <v>63</v>
      </c>
      <c r="K37" s="729"/>
      <c r="T37" s="726"/>
    </row>
    <row r="38" spans="1:20" ht="18" customHeight="1">
      <c r="A38" s="98" t="s">
        <v>64</v>
      </c>
      <c r="B38" s="727" t="s">
        <v>741</v>
      </c>
      <c r="C38" s="728" t="s">
        <v>742</v>
      </c>
      <c r="D38" s="728" t="s">
        <v>743</v>
      </c>
      <c r="E38" s="728" t="s">
        <v>744</v>
      </c>
      <c r="F38" s="728">
        <v>31</v>
      </c>
      <c r="G38" s="728" t="s">
        <v>745</v>
      </c>
      <c r="H38" s="325" t="s">
        <v>65</v>
      </c>
      <c r="K38" s="729"/>
      <c r="T38" s="726"/>
    </row>
    <row r="39" spans="1:20" s="732" customFormat="1" ht="18" customHeight="1">
      <c r="A39" s="98" t="s">
        <v>66</v>
      </c>
      <c r="B39" s="727" t="s">
        <v>746</v>
      </c>
      <c r="C39" s="728" t="s">
        <v>747</v>
      </c>
      <c r="D39" s="728" t="s">
        <v>748</v>
      </c>
      <c r="E39" s="728" t="s">
        <v>749</v>
      </c>
      <c r="F39" s="730" t="s">
        <v>446</v>
      </c>
      <c r="G39" s="728">
        <v>12</v>
      </c>
      <c r="H39" s="323" t="s">
        <v>67</v>
      </c>
      <c r="K39" s="725"/>
      <c r="T39" s="733"/>
    </row>
    <row r="40" spans="1:20" ht="18" customHeight="1">
      <c r="A40" s="98" t="s">
        <v>68</v>
      </c>
      <c r="B40" s="727" t="s">
        <v>750</v>
      </c>
      <c r="C40" s="728" t="s">
        <v>751</v>
      </c>
      <c r="D40" s="728" t="s">
        <v>752</v>
      </c>
      <c r="E40" s="728" t="s">
        <v>753</v>
      </c>
      <c r="F40" s="728" t="s">
        <v>754</v>
      </c>
      <c r="G40" s="728" t="s">
        <v>755</v>
      </c>
      <c r="H40" s="323" t="s">
        <v>69</v>
      </c>
      <c r="K40" s="729"/>
      <c r="T40" s="726"/>
    </row>
    <row r="41" spans="1:20" ht="18" customHeight="1">
      <c r="A41" s="98" t="s">
        <v>70</v>
      </c>
      <c r="B41" s="727" t="s">
        <v>756</v>
      </c>
      <c r="C41" s="728" t="s">
        <v>757</v>
      </c>
      <c r="D41" s="728" t="s">
        <v>758</v>
      </c>
      <c r="E41" s="728" t="s">
        <v>759</v>
      </c>
      <c r="F41" s="728">
        <v>574</v>
      </c>
      <c r="G41" s="730" t="s">
        <v>446</v>
      </c>
      <c r="H41" s="323" t="s">
        <v>71</v>
      </c>
      <c r="K41" s="729"/>
      <c r="T41" s="726"/>
    </row>
    <row r="42" spans="1:20" ht="18" customHeight="1">
      <c r="A42" s="98" t="s">
        <v>72</v>
      </c>
      <c r="B42" s="727" t="s">
        <v>760</v>
      </c>
      <c r="C42" s="728" t="s">
        <v>761</v>
      </c>
      <c r="D42" s="728" t="s">
        <v>762</v>
      </c>
      <c r="E42" s="728" t="s">
        <v>763</v>
      </c>
      <c r="F42" s="730" t="s">
        <v>446</v>
      </c>
      <c r="G42" s="728">
        <v>95</v>
      </c>
      <c r="H42" s="325" t="s">
        <v>73</v>
      </c>
      <c r="K42" s="729"/>
      <c r="T42" s="726"/>
    </row>
    <row r="43" spans="1:20" ht="18" customHeight="1">
      <c r="A43" s="98" t="s">
        <v>74</v>
      </c>
      <c r="B43" s="727" t="s">
        <v>764</v>
      </c>
      <c r="C43" s="728" t="s">
        <v>765</v>
      </c>
      <c r="D43" s="728" t="s">
        <v>766</v>
      </c>
      <c r="E43" s="728" t="s">
        <v>767</v>
      </c>
      <c r="F43" s="730" t="s">
        <v>446</v>
      </c>
      <c r="G43" s="730" t="s">
        <v>446</v>
      </c>
      <c r="H43" s="325" t="s">
        <v>75</v>
      </c>
      <c r="K43" s="729"/>
      <c r="T43" s="726"/>
    </row>
    <row r="44" spans="1:20" ht="18" customHeight="1">
      <c r="A44" s="98" t="s">
        <v>76</v>
      </c>
      <c r="B44" s="727" t="s">
        <v>768</v>
      </c>
      <c r="C44" s="728" t="s">
        <v>769</v>
      </c>
      <c r="D44" s="728" t="s">
        <v>770</v>
      </c>
      <c r="E44" s="728" t="s">
        <v>771</v>
      </c>
      <c r="F44" s="730" t="s">
        <v>446</v>
      </c>
      <c r="G44" s="730" t="s">
        <v>446</v>
      </c>
      <c r="H44" s="323" t="s">
        <v>77</v>
      </c>
      <c r="K44" s="734"/>
      <c r="T44" s="726"/>
    </row>
    <row r="45" spans="1:20" ht="18" customHeight="1">
      <c r="A45" s="328" t="s">
        <v>78</v>
      </c>
      <c r="B45" s="320" t="s">
        <v>772</v>
      </c>
      <c r="C45" s="320" t="s">
        <v>773</v>
      </c>
      <c r="D45" s="320" t="s">
        <v>774</v>
      </c>
      <c r="E45" s="320" t="s">
        <v>775</v>
      </c>
      <c r="F45" s="320" t="s">
        <v>776</v>
      </c>
      <c r="G45" s="320" t="s">
        <v>777</v>
      </c>
      <c r="H45" s="321" t="s">
        <v>79</v>
      </c>
    </row>
    <row r="46" spans="1:20" s="732" customFormat="1" ht="18" customHeight="1">
      <c r="A46" s="301" t="s">
        <v>80</v>
      </c>
      <c r="B46" s="727" t="s">
        <v>778</v>
      </c>
      <c r="C46" s="728" t="s">
        <v>779</v>
      </c>
      <c r="D46" s="728" t="s">
        <v>780</v>
      </c>
      <c r="E46" s="728" t="s">
        <v>781</v>
      </c>
      <c r="F46" s="730" t="s">
        <v>446</v>
      </c>
      <c r="G46" s="730" t="s">
        <v>446</v>
      </c>
      <c r="H46" s="323" t="s">
        <v>81</v>
      </c>
      <c r="K46" s="563"/>
      <c r="T46" s="733"/>
    </row>
    <row r="47" spans="1:20" ht="18" customHeight="1">
      <c r="A47" s="98" t="s">
        <v>82</v>
      </c>
      <c r="B47" s="727" t="s">
        <v>782</v>
      </c>
      <c r="C47" s="728" t="s">
        <v>783</v>
      </c>
      <c r="D47" s="728" t="s">
        <v>784</v>
      </c>
      <c r="E47" s="728" t="s">
        <v>785</v>
      </c>
      <c r="F47" s="728">
        <v>549</v>
      </c>
      <c r="G47" s="728" t="s">
        <v>786</v>
      </c>
      <c r="H47" s="323" t="s">
        <v>83</v>
      </c>
      <c r="K47" s="734"/>
      <c r="T47" s="726"/>
    </row>
    <row r="48" spans="1:20" ht="18" customHeight="1">
      <c r="A48" s="98" t="s">
        <v>84</v>
      </c>
      <c r="B48" s="727" t="s">
        <v>787</v>
      </c>
      <c r="C48" s="728" t="s">
        <v>788</v>
      </c>
      <c r="D48" s="728" t="s">
        <v>789</v>
      </c>
      <c r="E48" s="728" t="s">
        <v>790</v>
      </c>
      <c r="F48" s="730" t="s">
        <v>446</v>
      </c>
      <c r="G48" s="730" t="s">
        <v>446</v>
      </c>
      <c r="H48" s="323" t="s">
        <v>85</v>
      </c>
      <c r="K48" s="729"/>
      <c r="T48" s="726"/>
    </row>
    <row r="49" spans="1:20" ht="18" customHeight="1">
      <c r="A49" s="98" t="s">
        <v>86</v>
      </c>
      <c r="B49" s="727" t="s">
        <v>791</v>
      </c>
      <c r="C49" s="728" t="s">
        <v>792</v>
      </c>
      <c r="D49" s="728" t="s">
        <v>793</v>
      </c>
      <c r="E49" s="728" t="s">
        <v>794</v>
      </c>
      <c r="F49" s="728" t="s">
        <v>795</v>
      </c>
      <c r="G49" s="728" t="s">
        <v>796</v>
      </c>
      <c r="H49" s="323" t="s">
        <v>87</v>
      </c>
      <c r="K49" s="729"/>
      <c r="T49" s="726"/>
    </row>
    <row r="50" spans="1:20" ht="18" customHeight="1">
      <c r="A50" s="98" t="s">
        <v>88</v>
      </c>
      <c r="B50" s="727" t="s">
        <v>797</v>
      </c>
      <c r="C50" s="728" t="s">
        <v>798</v>
      </c>
      <c r="D50" s="728" t="s">
        <v>799</v>
      </c>
      <c r="E50" s="728" t="s">
        <v>800</v>
      </c>
      <c r="F50" s="728">
        <v>238</v>
      </c>
      <c r="G50" s="728" t="s">
        <v>801</v>
      </c>
      <c r="H50" s="325" t="s">
        <v>89</v>
      </c>
      <c r="K50" s="729"/>
      <c r="T50" s="726"/>
    </row>
    <row r="51" spans="1:20">
      <c r="A51" s="736"/>
      <c r="B51" s="737"/>
    </row>
    <row r="67" spans="1:8" s="721" customFormat="1" ht="22.5">
      <c r="A67" s="862" t="s">
        <v>2</v>
      </c>
      <c r="B67" s="896"/>
      <c r="C67" s="897"/>
      <c r="D67" s="897"/>
      <c r="E67" s="897"/>
      <c r="F67" s="897"/>
      <c r="G67" s="897"/>
      <c r="H67" s="864" t="s">
        <v>188</v>
      </c>
    </row>
    <row r="68" spans="1:8" s="721" customFormat="1">
      <c r="A68" s="260"/>
      <c r="B68" s="720"/>
      <c r="C68" s="720"/>
      <c r="D68" s="720"/>
      <c r="E68" s="720"/>
      <c r="F68" s="720"/>
      <c r="G68" s="720"/>
      <c r="H68" s="260"/>
    </row>
    <row r="69" spans="1:8" s="721" customFormat="1" ht="20.25">
      <c r="A69" s="772" t="s">
        <v>1245</v>
      </c>
      <c r="B69" s="720"/>
      <c r="C69" s="720"/>
      <c r="D69" s="720"/>
      <c r="E69" s="720"/>
      <c r="F69" s="935" t="s">
        <v>1247</v>
      </c>
      <c r="G69" s="935"/>
      <c r="H69" s="935"/>
    </row>
    <row r="70" spans="1:8" s="721" customFormat="1" ht="20.25">
      <c r="A70" s="722" t="s">
        <v>1248</v>
      </c>
      <c r="B70" s="720"/>
      <c r="C70" s="720"/>
      <c r="D70" s="720"/>
      <c r="E70" s="937" t="s">
        <v>1225</v>
      </c>
      <c r="F70" s="937"/>
      <c r="G70" s="937"/>
      <c r="H70" s="937"/>
    </row>
    <row r="71" spans="1:8" s="721" customFormat="1" ht="45" customHeight="1">
      <c r="A71" s="720"/>
      <c r="B71" s="720"/>
      <c r="C71" s="720"/>
      <c r="D71" s="720"/>
      <c r="E71" s="739"/>
      <c r="F71" s="720"/>
      <c r="G71" s="720"/>
      <c r="H71" s="738"/>
    </row>
    <row r="72" spans="1:8" s="721" customFormat="1">
      <c r="A72" s="96" t="s">
        <v>348</v>
      </c>
      <c r="B72" s="723" t="s">
        <v>181</v>
      </c>
      <c r="C72" s="351" t="s">
        <v>599</v>
      </c>
      <c r="D72" s="351" t="s">
        <v>600</v>
      </c>
      <c r="E72" s="351" t="s">
        <v>601</v>
      </c>
      <c r="F72" s="351" t="s">
        <v>602</v>
      </c>
      <c r="G72" s="351" t="s">
        <v>603</v>
      </c>
      <c r="H72" s="151" t="s">
        <v>604</v>
      </c>
    </row>
    <row r="73" spans="1:8" s="721" customFormat="1">
      <c r="A73" s="326" t="s">
        <v>605</v>
      </c>
      <c r="B73" s="724"/>
      <c r="C73" s="351" t="s">
        <v>606</v>
      </c>
      <c r="D73" s="351" t="s">
        <v>607</v>
      </c>
      <c r="E73" s="351" t="s">
        <v>608</v>
      </c>
      <c r="F73" s="351" t="s">
        <v>609</v>
      </c>
      <c r="G73" s="351" t="s">
        <v>610</v>
      </c>
      <c r="H73" s="580" t="s">
        <v>611</v>
      </c>
    </row>
    <row r="74" spans="1:8" s="721" customFormat="1">
      <c r="A74" s="326"/>
      <c r="B74" s="580"/>
      <c r="C74" s="298" t="s">
        <v>802</v>
      </c>
      <c r="D74" s="298" t="s">
        <v>803</v>
      </c>
      <c r="E74" s="298" t="s">
        <v>804</v>
      </c>
      <c r="F74" s="298" t="s">
        <v>615</v>
      </c>
      <c r="G74" s="298" t="s">
        <v>616</v>
      </c>
      <c r="H74" s="326"/>
    </row>
    <row r="75" spans="1:8" s="721" customFormat="1">
      <c r="A75" s="326"/>
      <c r="B75" s="318" t="s">
        <v>180</v>
      </c>
      <c r="C75" s="298" t="s">
        <v>617</v>
      </c>
      <c r="D75" s="318" t="s">
        <v>618</v>
      </c>
      <c r="E75" s="298" t="s">
        <v>805</v>
      </c>
      <c r="F75" s="298" t="s">
        <v>620</v>
      </c>
      <c r="G75" s="298" t="s">
        <v>621</v>
      </c>
      <c r="H75" s="326"/>
    </row>
    <row r="76" spans="1:8" s="721" customFormat="1">
      <c r="A76" s="326"/>
      <c r="B76" s="318"/>
      <c r="C76" s="298" t="s">
        <v>806</v>
      </c>
      <c r="D76" s="298" t="s">
        <v>807</v>
      </c>
      <c r="E76" s="298"/>
      <c r="F76" s="298"/>
      <c r="G76" s="298"/>
      <c r="H76" s="326"/>
    </row>
    <row r="77" spans="1:8" s="721" customFormat="1">
      <c r="A77" s="326"/>
      <c r="B77" s="318"/>
      <c r="C77" s="298"/>
      <c r="D77" s="298"/>
      <c r="E77" s="298"/>
      <c r="F77" s="298"/>
      <c r="G77" s="298"/>
      <c r="H77" s="326"/>
    </row>
    <row r="78" spans="1:8" s="721" customFormat="1" ht="15.75">
      <c r="A78" s="327" t="s">
        <v>90</v>
      </c>
      <c r="B78" s="320" t="s">
        <v>808</v>
      </c>
      <c r="C78" s="320" t="s">
        <v>809</v>
      </c>
      <c r="D78" s="320" t="s">
        <v>810</v>
      </c>
      <c r="E78" s="320" t="s">
        <v>811</v>
      </c>
      <c r="F78" s="320" t="s">
        <v>812</v>
      </c>
      <c r="G78" s="320" t="s">
        <v>813</v>
      </c>
      <c r="H78" s="381" t="s">
        <v>91</v>
      </c>
    </row>
    <row r="79" spans="1:8" s="721" customFormat="1">
      <c r="A79" s="332" t="s">
        <v>92</v>
      </c>
      <c r="B79" s="727" t="s">
        <v>814</v>
      </c>
      <c r="C79" s="728" t="s">
        <v>815</v>
      </c>
      <c r="D79" s="728" t="s">
        <v>816</v>
      </c>
      <c r="E79" s="728" t="s">
        <v>817</v>
      </c>
      <c r="F79" s="728">
        <v>297</v>
      </c>
      <c r="G79" s="728">
        <v>139</v>
      </c>
      <c r="H79" s="384" t="s">
        <v>93</v>
      </c>
    </row>
    <row r="80" spans="1:8" s="721" customFormat="1">
      <c r="A80" s="332" t="s">
        <v>94</v>
      </c>
      <c r="B80" s="727" t="s">
        <v>818</v>
      </c>
      <c r="C80" s="728" t="s">
        <v>819</v>
      </c>
      <c r="D80" s="728" t="s">
        <v>820</v>
      </c>
      <c r="E80" s="728" t="s">
        <v>821</v>
      </c>
      <c r="F80" s="730" t="s">
        <v>446</v>
      </c>
      <c r="G80" s="730" t="s">
        <v>446</v>
      </c>
      <c r="H80" s="384" t="s">
        <v>95</v>
      </c>
    </row>
    <row r="81" spans="1:8" s="721" customFormat="1" ht="15">
      <c r="A81" s="332" t="s">
        <v>349</v>
      </c>
      <c r="B81" s="727" t="s">
        <v>822</v>
      </c>
      <c r="C81" s="728" t="s">
        <v>823</v>
      </c>
      <c r="D81" s="728" t="s">
        <v>824</v>
      </c>
      <c r="E81" s="728" t="s">
        <v>825</v>
      </c>
      <c r="F81" s="728" t="s">
        <v>826</v>
      </c>
      <c r="G81" s="728" t="s">
        <v>827</v>
      </c>
      <c r="H81" s="334" t="s">
        <v>350</v>
      </c>
    </row>
    <row r="82" spans="1:8" s="721" customFormat="1">
      <c r="A82" s="332" t="s">
        <v>472</v>
      </c>
      <c r="B82" s="727" t="s">
        <v>828</v>
      </c>
      <c r="C82" s="728" t="s">
        <v>829</v>
      </c>
      <c r="D82" s="728" t="s">
        <v>830</v>
      </c>
      <c r="E82" s="728" t="s">
        <v>831</v>
      </c>
      <c r="F82" s="730" t="s">
        <v>446</v>
      </c>
      <c r="G82" s="728">
        <v>98</v>
      </c>
      <c r="H82" s="384" t="s">
        <v>473</v>
      </c>
    </row>
    <row r="83" spans="1:8" s="721" customFormat="1">
      <c r="A83" s="332" t="s">
        <v>357</v>
      </c>
      <c r="B83" s="727" t="s">
        <v>832</v>
      </c>
      <c r="C83" s="728" t="s">
        <v>833</v>
      </c>
      <c r="D83" s="728" t="s">
        <v>834</v>
      </c>
      <c r="E83" s="728" t="s">
        <v>835</v>
      </c>
      <c r="F83" s="730" t="s">
        <v>446</v>
      </c>
      <c r="G83" s="730" t="s">
        <v>446</v>
      </c>
      <c r="H83" s="384" t="s">
        <v>358</v>
      </c>
    </row>
    <row r="84" spans="1:8" s="721" customFormat="1">
      <c r="A84" s="332" t="s">
        <v>361</v>
      </c>
      <c r="B84" s="727" t="s">
        <v>836</v>
      </c>
      <c r="C84" s="728" t="s">
        <v>837</v>
      </c>
      <c r="D84" s="728" t="s">
        <v>838</v>
      </c>
      <c r="E84" s="728" t="s">
        <v>839</v>
      </c>
      <c r="F84" s="730" t="s">
        <v>446</v>
      </c>
      <c r="G84" s="730" t="s">
        <v>446</v>
      </c>
      <c r="H84" s="384" t="s">
        <v>362</v>
      </c>
    </row>
    <row r="85" spans="1:8" s="721" customFormat="1">
      <c r="A85" s="332" t="s">
        <v>359</v>
      </c>
      <c r="B85" s="727" t="s">
        <v>840</v>
      </c>
      <c r="C85" s="728" t="s">
        <v>841</v>
      </c>
      <c r="D85" s="728" t="s">
        <v>842</v>
      </c>
      <c r="E85" s="728" t="s">
        <v>843</v>
      </c>
      <c r="F85" s="730" t="s">
        <v>446</v>
      </c>
      <c r="G85" s="730" t="s">
        <v>446</v>
      </c>
      <c r="H85" s="384" t="s">
        <v>360</v>
      </c>
    </row>
    <row r="86" spans="1:8" s="721" customFormat="1">
      <c r="A86" s="332" t="s">
        <v>365</v>
      </c>
      <c r="B86" s="727" t="s">
        <v>844</v>
      </c>
      <c r="C86" s="728" t="s">
        <v>845</v>
      </c>
      <c r="D86" s="728" t="s">
        <v>846</v>
      </c>
      <c r="E86" s="728" t="s">
        <v>847</v>
      </c>
      <c r="F86" s="730" t="s">
        <v>446</v>
      </c>
      <c r="G86" s="730" t="s">
        <v>446</v>
      </c>
      <c r="H86" s="384" t="s">
        <v>366</v>
      </c>
    </row>
    <row r="87" spans="1:8" s="721" customFormat="1">
      <c r="A87" s="332" t="s">
        <v>367</v>
      </c>
      <c r="B87" s="727" t="s">
        <v>848</v>
      </c>
      <c r="C87" s="728" t="s">
        <v>849</v>
      </c>
      <c r="D87" s="728" t="s">
        <v>850</v>
      </c>
      <c r="E87" s="728" t="s">
        <v>851</v>
      </c>
      <c r="F87" s="730" t="s">
        <v>446</v>
      </c>
      <c r="G87" s="728">
        <v>214</v>
      </c>
      <c r="H87" s="384" t="s">
        <v>368</v>
      </c>
    </row>
    <row r="88" spans="1:8" s="721" customFormat="1">
      <c r="A88" s="332" t="s">
        <v>363</v>
      </c>
      <c r="B88" s="727" t="s">
        <v>852</v>
      </c>
      <c r="C88" s="728" t="s">
        <v>853</v>
      </c>
      <c r="D88" s="728" t="s">
        <v>854</v>
      </c>
      <c r="E88" s="728" t="s">
        <v>855</v>
      </c>
      <c r="F88" s="730" t="s">
        <v>446</v>
      </c>
      <c r="G88" s="730" t="s">
        <v>446</v>
      </c>
      <c r="H88" s="384" t="s">
        <v>364</v>
      </c>
    </row>
    <row r="89" spans="1:8" s="721" customFormat="1">
      <c r="A89" s="332" t="s">
        <v>98</v>
      </c>
      <c r="B89" s="727" t="s">
        <v>856</v>
      </c>
      <c r="C89" s="728" t="s">
        <v>857</v>
      </c>
      <c r="D89" s="728" t="s">
        <v>858</v>
      </c>
      <c r="E89" s="728" t="s">
        <v>859</v>
      </c>
      <c r="F89" s="728">
        <v>147</v>
      </c>
      <c r="G89" s="728" t="s">
        <v>860</v>
      </c>
      <c r="H89" s="384" t="s">
        <v>99</v>
      </c>
    </row>
    <row r="90" spans="1:8" s="721" customFormat="1">
      <c r="A90" s="332" t="s">
        <v>102</v>
      </c>
      <c r="B90" s="727" t="s">
        <v>861</v>
      </c>
      <c r="C90" s="728" t="s">
        <v>862</v>
      </c>
      <c r="D90" s="728" t="s">
        <v>863</v>
      </c>
      <c r="E90" s="728" t="s">
        <v>864</v>
      </c>
      <c r="F90" s="730" t="s">
        <v>446</v>
      </c>
      <c r="G90" s="730" t="s">
        <v>446</v>
      </c>
      <c r="H90" s="384" t="s">
        <v>103</v>
      </c>
    </row>
    <row r="91" spans="1:8" s="721" customFormat="1">
      <c r="A91" s="332" t="s">
        <v>104</v>
      </c>
      <c r="B91" s="727" t="s">
        <v>865</v>
      </c>
      <c r="C91" s="728" t="s">
        <v>866</v>
      </c>
      <c r="D91" s="728" t="s">
        <v>867</v>
      </c>
      <c r="E91" s="728" t="s">
        <v>868</v>
      </c>
      <c r="F91" s="730" t="s">
        <v>446</v>
      </c>
      <c r="G91" s="730" t="s">
        <v>446</v>
      </c>
      <c r="H91" s="384" t="s">
        <v>105</v>
      </c>
    </row>
    <row r="92" spans="1:8" s="721" customFormat="1">
      <c r="A92" s="332" t="s">
        <v>106</v>
      </c>
      <c r="B92" s="727" t="s">
        <v>869</v>
      </c>
      <c r="C92" s="728" t="s">
        <v>870</v>
      </c>
      <c r="D92" s="728" t="s">
        <v>871</v>
      </c>
      <c r="E92" s="728" t="s">
        <v>872</v>
      </c>
      <c r="F92" s="728">
        <v>559</v>
      </c>
      <c r="G92" s="728" t="s">
        <v>873</v>
      </c>
      <c r="H92" s="384" t="s">
        <v>107</v>
      </c>
    </row>
    <row r="93" spans="1:8" s="721" customFormat="1">
      <c r="A93" s="332" t="s">
        <v>108</v>
      </c>
      <c r="B93" s="727" t="s">
        <v>874</v>
      </c>
      <c r="C93" s="728" t="s">
        <v>875</v>
      </c>
      <c r="D93" s="728" t="s">
        <v>876</v>
      </c>
      <c r="E93" s="728" t="s">
        <v>847</v>
      </c>
      <c r="F93" s="730" t="s">
        <v>446</v>
      </c>
      <c r="G93" s="730" t="s">
        <v>446</v>
      </c>
      <c r="H93" s="384" t="s">
        <v>109</v>
      </c>
    </row>
    <row r="94" spans="1:8" s="721" customFormat="1" ht="14.25">
      <c r="A94" s="328" t="s">
        <v>110</v>
      </c>
      <c r="B94" s="320" t="s">
        <v>877</v>
      </c>
      <c r="C94" s="320" t="s">
        <v>878</v>
      </c>
      <c r="D94" s="320" t="s">
        <v>879</v>
      </c>
      <c r="E94" s="320" t="s">
        <v>880</v>
      </c>
      <c r="F94" s="320">
        <v>548</v>
      </c>
      <c r="G94" s="320" t="s">
        <v>881</v>
      </c>
      <c r="H94" s="335" t="s">
        <v>111</v>
      </c>
    </row>
    <row r="95" spans="1:8" s="721" customFormat="1">
      <c r="A95" s="332" t="s">
        <v>112</v>
      </c>
      <c r="B95" s="727" t="s">
        <v>882</v>
      </c>
      <c r="C95" s="728" t="s">
        <v>883</v>
      </c>
      <c r="D95" s="728" t="s">
        <v>884</v>
      </c>
      <c r="E95" s="728" t="s">
        <v>885</v>
      </c>
      <c r="F95" s="730" t="s">
        <v>446</v>
      </c>
      <c r="G95" s="730" t="s">
        <v>446</v>
      </c>
      <c r="H95" s="384" t="s">
        <v>113</v>
      </c>
    </row>
    <row r="96" spans="1:8" s="721" customFormat="1">
      <c r="A96" s="332" t="s">
        <v>114</v>
      </c>
      <c r="B96" s="727" t="s">
        <v>886</v>
      </c>
      <c r="C96" s="728" t="s">
        <v>887</v>
      </c>
      <c r="D96" s="728" t="s">
        <v>888</v>
      </c>
      <c r="E96" s="728" t="s">
        <v>889</v>
      </c>
      <c r="F96" s="730" t="s">
        <v>446</v>
      </c>
      <c r="G96" s="730" t="s">
        <v>446</v>
      </c>
      <c r="H96" s="384" t="s">
        <v>115</v>
      </c>
    </row>
    <row r="97" spans="1:8" s="721" customFormat="1">
      <c r="A97" s="332" t="s">
        <v>116</v>
      </c>
      <c r="B97" s="727" t="s">
        <v>890</v>
      </c>
      <c r="C97" s="728" t="s">
        <v>891</v>
      </c>
      <c r="D97" s="728" t="s">
        <v>892</v>
      </c>
      <c r="E97" s="728" t="s">
        <v>893</v>
      </c>
      <c r="F97" s="728">
        <v>219</v>
      </c>
      <c r="G97" s="728" t="s">
        <v>894</v>
      </c>
      <c r="H97" s="384" t="s">
        <v>117</v>
      </c>
    </row>
    <row r="98" spans="1:8" s="721" customFormat="1">
      <c r="A98" s="332" t="s">
        <v>118</v>
      </c>
      <c r="B98" s="727" t="s">
        <v>895</v>
      </c>
      <c r="C98" s="728" t="s">
        <v>896</v>
      </c>
      <c r="D98" s="728" t="s">
        <v>897</v>
      </c>
      <c r="E98" s="728" t="s">
        <v>898</v>
      </c>
      <c r="F98" s="730" t="s">
        <v>446</v>
      </c>
      <c r="G98" s="730" t="s">
        <v>446</v>
      </c>
      <c r="H98" s="384" t="s">
        <v>119</v>
      </c>
    </row>
    <row r="99" spans="1:8" s="721" customFormat="1">
      <c r="A99" s="332" t="s">
        <v>120</v>
      </c>
      <c r="B99" s="727" t="s">
        <v>899</v>
      </c>
      <c r="C99" s="728" t="s">
        <v>900</v>
      </c>
      <c r="D99" s="728" t="s">
        <v>901</v>
      </c>
      <c r="E99" s="728" t="s">
        <v>902</v>
      </c>
      <c r="F99" s="728">
        <v>247</v>
      </c>
      <c r="G99" s="728" t="s">
        <v>903</v>
      </c>
      <c r="H99" s="384" t="s">
        <v>121</v>
      </c>
    </row>
    <row r="100" spans="1:8" s="721" customFormat="1">
      <c r="A100" s="332" t="s">
        <v>122</v>
      </c>
      <c r="B100" s="727" t="s">
        <v>904</v>
      </c>
      <c r="C100" s="728" t="s">
        <v>905</v>
      </c>
      <c r="D100" s="728" t="s">
        <v>906</v>
      </c>
      <c r="E100" s="728" t="s">
        <v>907</v>
      </c>
      <c r="F100" s="728">
        <v>82</v>
      </c>
      <c r="G100" s="730" t="s">
        <v>446</v>
      </c>
      <c r="H100" s="384" t="s">
        <v>123</v>
      </c>
    </row>
    <row r="101" spans="1:8" s="721" customFormat="1">
      <c r="A101" s="332" t="s">
        <v>124</v>
      </c>
      <c r="B101" s="727" t="s">
        <v>908</v>
      </c>
      <c r="C101" s="728" t="s">
        <v>909</v>
      </c>
      <c r="D101" s="728" t="s">
        <v>910</v>
      </c>
      <c r="E101" s="728" t="s">
        <v>911</v>
      </c>
      <c r="F101" s="730" t="s">
        <v>446</v>
      </c>
      <c r="G101" s="728">
        <v>241</v>
      </c>
      <c r="H101" s="384" t="s">
        <v>1094</v>
      </c>
    </row>
    <row r="102" spans="1:8" s="721" customFormat="1">
      <c r="A102" s="332" t="s">
        <v>126</v>
      </c>
      <c r="B102" s="727" t="s">
        <v>912</v>
      </c>
      <c r="C102" s="728" t="s">
        <v>913</v>
      </c>
      <c r="D102" s="728" t="s">
        <v>914</v>
      </c>
      <c r="E102" s="728">
        <v>989</v>
      </c>
      <c r="F102" s="730" t="s">
        <v>446</v>
      </c>
      <c r="G102" s="730" t="s">
        <v>446</v>
      </c>
      <c r="H102" s="384" t="s">
        <v>127</v>
      </c>
    </row>
    <row r="103" spans="1:8" s="721" customFormat="1" ht="15.75">
      <c r="A103" s="328" t="s">
        <v>128</v>
      </c>
      <c r="B103" s="320" t="s">
        <v>915</v>
      </c>
      <c r="C103" s="320" t="s">
        <v>916</v>
      </c>
      <c r="D103" s="320" t="s">
        <v>917</v>
      </c>
      <c r="E103" s="320" t="s">
        <v>918</v>
      </c>
      <c r="F103" s="320" t="s">
        <v>919</v>
      </c>
      <c r="G103" s="320" t="s">
        <v>920</v>
      </c>
      <c r="H103" s="381" t="s">
        <v>129</v>
      </c>
    </row>
    <row r="104" spans="1:8" s="721" customFormat="1">
      <c r="A104" s="332" t="s">
        <v>130</v>
      </c>
      <c r="B104" s="727" t="s">
        <v>921</v>
      </c>
      <c r="C104" s="130" t="s">
        <v>922</v>
      </c>
      <c r="D104" s="130" t="s">
        <v>923</v>
      </c>
      <c r="E104" s="130" t="s">
        <v>924</v>
      </c>
      <c r="F104" s="130">
        <v>49</v>
      </c>
      <c r="G104" s="130" t="s">
        <v>925</v>
      </c>
      <c r="H104" s="384" t="s">
        <v>131</v>
      </c>
    </row>
    <row r="105" spans="1:8" s="721" customFormat="1">
      <c r="A105" s="332" t="s">
        <v>132</v>
      </c>
      <c r="B105" s="727" t="s">
        <v>926</v>
      </c>
      <c r="C105" s="130" t="s">
        <v>927</v>
      </c>
      <c r="D105" s="130" t="s">
        <v>928</v>
      </c>
      <c r="E105" s="130" t="s">
        <v>929</v>
      </c>
      <c r="F105" s="730" t="s">
        <v>446</v>
      </c>
      <c r="G105" s="730" t="s">
        <v>446</v>
      </c>
      <c r="H105" s="384" t="s">
        <v>133</v>
      </c>
    </row>
    <row r="106" spans="1:8" s="721" customFormat="1">
      <c r="A106" s="332" t="s">
        <v>134</v>
      </c>
      <c r="B106" s="727" t="s">
        <v>930</v>
      </c>
      <c r="C106" s="728" t="s">
        <v>931</v>
      </c>
      <c r="D106" s="728" t="s">
        <v>932</v>
      </c>
      <c r="E106" s="728" t="s">
        <v>933</v>
      </c>
      <c r="F106" s="728" t="s">
        <v>934</v>
      </c>
      <c r="G106" s="728" t="s">
        <v>935</v>
      </c>
      <c r="H106" s="384" t="s">
        <v>135</v>
      </c>
    </row>
    <row r="107" spans="1:8" s="721" customFormat="1">
      <c r="A107" s="332" t="s">
        <v>136</v>
      </c>
      <c r="B107" s="727" t="s">
        <v>936</v>
      </c>
      <c r="C107" s="728" t="s">
        <v>937</v>
      </c>
      <c r="D107" s="728" t="s">
        <v>938</v>
      </c>
      <c r="E107" s="728" t="s">
        <v>939</v>
      </c>
      <c r="F107" s="730" t="s">
        <v>446</v>
      </c>
      <c r="G107" s="730" t="s">
        <v>446</v>
      </c>
      <c r="H107" s="384" t="s">
        <v>137</v>
      </c>
    </row>
    <row r="108" spans="1:8" s="721" customFormat="1">
      <c r="A108" s="332" t="s">
        <v>138</v>
      </c>
      <c r="B108" s="727" t="s">
        <v>940</v>
      </c>
      <c r="C108" s="728" t="s">
        <v>941</v>
      </c>
      <c r="D108" s="728" t="s">
        <v>942</v>
      </c>
      <c r="E108" s="728" t="s">
        <v>502</v>
      </c>
      <c r="F108" s="730" t="s">
        <v>446</v>
      </c>
      <c r="G108" s="730" t="s">
        <v>446</v>
      </c>
      <c r="H108" s="384" t="s">
        <v>139</v>
      </c>
    </row>
    <row r="109" spans="1:8" s="721" customFormat="1" ht="14.25">
      <c r="A109" s="328" t="s">
        <v>140</v>
      </c>
      <c r="B109" s="320" t="s">
        <v>943</v>
      </c>
      <c r="C109" s="320" t="s">
        <v>944</v>
      </c>
      <c r="D109" s="320" t="s">
        <v>945</v>
      </c>
      <c r="E109" s="320" t="s">
        <v>946</v>
      </c>
      <c r="F109" s="320">
        <v>103</v>
      </c>
      <c r="G109" s="320" t="s">
        <v>947</v>
      </c>
      <c r="H109" s="335" t="s">
        <v>141</v>
      </c>
    </row>
    <row r="110" spans="1:8" s="721" customFormat="1">
      <c r="A110" s="332" t="s">
        <v>142</v>
      </c>
      <c r="B110" s="727" t="s">
        <v>948</v>
      </c>
      <c r="C110" s="728" t="s">
        <v>949</v>
      </c>
      <c r="D110" s="728" t="s">
        <v>950</v>
      </c>
      <c r="E110" s="728" t="s">
        <v>951</v>
      </c>
      <c r="F110" s="728">
        <v>103</v>
      </c>
      <c r="G110" s="728" t="s">
        <v>952</v>
      </c>
      <c r="H110" s="384" t="s">
        <v>143</v>
      </c>
    </row>
    <row r="111" spans="1:8" s="721" customFormat="1">
      <c r="A111" s="332" t="s">
        <v>144</v>
      </c>
      <c r="B111" s="727" t="s">
        <v>953</v>
      </c>
      <c r="C111" s="728" t="s">
        <v>954</v>
      </c>
      <c r="D111" s="728" t="s">
        <v>955</v>
      </c>
      <c r="E111" s="728" t="s">
        <v>956</v>
      </c>
      <c r="F111" s="730" t="s">
        <v>446</v>
      </c>
      <c r="G111" s="730" t="s">
        <v>446</v>
      </c>
      <c r="H111" s="384" t="s">
        <v>145</v>
      </c>
    </row>
    <row r="112" spans="1:8" s="721" customFormat="1">
      <c r="A112" s="332" t="s">
        <v>146</v>
      </c>
      <c r="B112" s="727" t="s">
        <v>957</v>
      </c>
      <c r="C112" s="728" t="s">
        <v>958</v>
      </c>
      <c r="D112" s="728" t="s">
        <v>959</v>
      </c>
      <c r="E112" s="728" t="s">
        <v>960</v>
      </c>
      <c r="F112" s="730" t="s">
        <v>446</v>
      </c>
      <c r="G112" s="728">
        <v>87</v>
      </c>
      <c r="H112" s="384" t="s">
        <v>1095</v>
      </c>
    </row>
    <row r="113" spans="1:8" s="721" customFormat="1">
      <c r="A113" s="332" t="s">
        <v>148</v>
      </c>
      <c r="B113" s="727" t="s">
        <v>961</v>
      </c>
      <c r="C113" s="728" t="s">
        <v>962</v>
      </c>
      <c r="D113" s="728" t="s">
        <v>963</v>
      </c>
      <c r="E113" s="728" t="s">
        <v>964</v>
      </c>
      <c r="F113" s="730" t="s">
        <v>446</v>
      </c>
      <c r="G113" s="728">
        <v>214</v>
      </c>
      <c r="H113" s="384" t="s">
        <v>149</v>
      </c>
    </row>
    <row r="114" spans="1:8" s="721" customFormat="1">
      <c r="A114" s="332" t="s">
        <v>150</v>
      </c>
      <c r="B114" s="727" t="s">
        <v>965</v>
      </c>
      <c r="C114" s="728" t="s">
        <v>966</v>
      </c>
      <c r="D114" s="728" t="s">
        <v>967</v>
      </c>
      <c r="E114" s="728" t="s">
        <v>968</v>
      </c>
      <c r="F114" s="730" t="s">
        <v>446</v>
      </c>
      <c r="G114" s="730" t="s">
        <v>446</v>
      </c>
      <c r="H114" s="384" t="s">
        <v>151</v>
      </c>
    </row>
    <row r="115" spans="1:8" s="721" customFormat="1">
      <c r="A115" s="332" t="s">
        <v>152</v>
      </c>
      <c r="B115" s="727" t="s">
        <v>969</v>
      </c>
      <c r="C115" s="728" t="s">
        <v>970</v>
      </c>
      <c r="D115" s="728" t="s">
        <v>563</v>
      </c>
      <c r="E115" s="728" t="s">
        <v>971</v>
      </c>
      <c r="F115" s="730" t="s">
        <v>446</v>
      </c>
      <c r="G115" s="730" t="s">
        <v>446</v>
      </c>
      <c r="H115" s="384" t="s">
        <v>153</v>
      </c>
    </row>
    <row r="116" spans="1:8" s="721" customFormat="1" ht="14.25">
      <c r="A116" s="319" t="s">
        <v>154</v>
      </c>
      <c r="B116" s="320" t="s">
        <v>972</v>
      </c>
      <c r="C116" s="320" t="s">
        <v>973</v>
      </c>
      <c r="D116" s="320" t="s">
        <v>974</v>
      </c>
      <c r="E116" s="320" t="s">
        <v>975</v>
      </c>
      <c r="F116" s="320">
        <v>259</v>
      </c>
      <c r="G116" s="320">
        <v>606</v>
      </c>
      <c r="H116" s="335" t="s">
        <v>155</v>
      </c>
    </row>
    <row r="117" spans="1:8" s="721" customFormat="1">
      <c r="A117" s="332" t="s">
        <v>156</v>
      </c>
      <c r="B117" s="727" t="s">
        <v>976</v>
      </c>
      <c r="C117" s="728" t="s">
        <v>977</v>
      </c>
      <c r="D117" s="728" t="s">
        <v>978</v>
      </c>
      <c r="E117" s="730" t="s">
        <v>446</v>
      </c>
      <c r="F117" s="730" t="s">
        <v>446</v>
      </c>
      <c r="G117" s="730" t="s">
        <v>446</v>
      </c>
      <c r="H117" s="384" t="s">
        <v>157</v>
      </c>
    </row>
    <row r="118" spans="1:8" s="721" customFormat="1">
      <c r="A118" s="332" t="s">
        <v>158</v>
      </c>
      <c r="B118" s="727" t="s">
        <v>979</v>
      </c>
      <c r="C118" s="728" t="s">
        <v>980</v>
      </c>
      <c r="D118" s="728" t="s">
        <v>981</v>
      </c>
      <c r="E118" s="728" t="s">
        <v>982</v>
      </c>
      <c r="F118" s="728">
        <v>2</v>
      </c>
      <c r="G118" s="728">
        <v>3</v>
      </c>
      <c r="H118" s="384" t="s">
        <v>159</v>
      </c>
    </row>
    <row r="119" spans="1:8" s="721" customFormat="1">
      <c r="A119" s="332" t="s">
        <v>160</v>
      </c>
      <c r="B119" s="727" t="s">
        <v>983</v>
      </c>
      <c r="C119" s="728" t="s">
        <v>984</v>
      </c>
      <c r="D119" s="728" t="s">
        <v>985</v>
      </c>
      <c r="E119" s="728" t="s">
        <v>986</v>
      </c>
      <c r="F119" s="730" t="s">
        <v>446</v>
      </c>
      <c r="G119" s="730" t="s">
        <v>446</v>
      </c>
      <c r="H119" s="384" t="s">
        <v>161</v>
      </c>
    </row>
    <row r="120" spans="1:8" s="721" customFormat="1">
      <c r="A120" s="332" t="s">
        <v>162</v>
      </c>
      <c r="B120" s="727" t="s">
        <v>987</v>
      </c>
      <c r="C120" s="728" t="s">
        <v>988</v>
      </c>
      <c r="D120" s="728" t="s">
        <v>989</v>
      </c>
      <c r="E120" s="728" t="s">
        <v>990</v>
      </c>
      <c r="F120" s="728">
        <v>257</v>
      </c>
      <c r="G120" s="728">
        <v>603</v>
      </c>
      <c r="H120" s="384" t="s">
        <v>163</v>
      </c>
    </row>
    <row r="121" spans="1:8" s="721" customFormat="1" ht="14.25">
      <c r="A121" s="327" t="s">
        <v>164</v>
      </c>
      <c r="B121" s="320" t="s">
        <v>991</v>
      </c>
      <c r="C121" s="320" t="s">
        <v>992</v>
      </c>
      <c r="D121" s="320" t="s">
        <v>993</v>
      </c>
      <c r="E121" s="320" t="s">
        <v>994</v>
      </c>
      <c r="F121" s="320">
        <v>128</v>
      </c>
      <c r="G121" s="320">
        <v>471</v>
      </c>
      <c r="H121" s="335" t="s">
        <v>165</v>
      </c>
    </row>
    <row r="122" spans="1:8" s="721" customFormat="1">
      <c r="A122" s="332" t="s">
        <v>166</v>
      </c>
      <c r="B122" s="727" t="s">
        <v>995</v>
      </c>
      <c r="C122" s="728" t="s">
        <v>996</v>
      </c>
      <c r="D122" s="728" t="s">
        <v>997</v>
      </c>
      <c r="E122" s="728" t="s">
        <v>998</v>
      </c>
      <c r="F122" s="730" t="s">
        <v>446</v>
      </c>
      <c r="G122" s="730" t="s">
        <v>446</v>
      </c>
      <c r="H122" s="384" t="s">
        <v>167</v>
      </c>
    </row>
    <row r="123" spans="1:8" s="721" customFormat="1">
      <c r="A123" s="332" t="s">
        <v>168</v>
      </c>
      <c r="B123" s="727" t="s">
        <v>999</v>
      </c>
      <c r="C123" s="728" t="s">
        <v>1000</v>
      </c>
      <c r="D123" s="728" t="s">
        <v>1001</v>
      </c>
      <c r="E123" s="728" t="s">
        <v>1002</v>
      </c>
      <c r="F123" s="728">
        <v>128</v>
      </c>
      <c r="G123" s="728">
        <v>388</v>
      </c>
      <c r="H123" s="384" t="s">
        <v>169</v>
      </c>
    </row>
    <row r="124" spans="1:8" s="721" customFormat="1">
      <c r="A124" s="332" t="s">
        <v>170</v>
      </c>
      <c r="B124" s="727" t="s">
        <v>1003</v>
      </c>
      <c r="C124" s="728" t="s">
        <v>1004</v>
      </c>
      <c r="D124" s="728" t="s">
        <v>1005</v>
      </c>
      <c r="E124" s="728" t="s">
        <v>1006</v>
      </c>
      <c r="F124" s="730" t="s">
        <v>446</v>
      </c>
      <c r="G124" s="728">
        <v>83</v>
      </c>
      <c r="H124" s="384" t="s">
        <v>171</v>
      </c>
    </row>
    <row r="125" spans="1:8" s="721" customFormat="1">
      <c r="A125" s="332" t="s">
        <v>172</v>
      </c>
      <c r="B125" s="727"/>
      <c r="C125" s="713"/>
      <c r="D125" s="713"/>
      <c r="E125" s="151"/>
      <c r="F125" s="258"/>
      <c r="G125" s="580"/>
      <c r="H125" s="384" t="s">
        <v>173</v>
      </c>
    </row>
    <row r="126" spans="1:8" s="721" customFormat="1" ht="14.25">
      <c r="A126" s="319" t="s">
        <v>174</v>
      </c>
      <c r="B126" s="320" t="s">
        <v>1007</v>
      </c>
      <c r="C126" s="320" t="s">
        <v>1008</v>
      </c>
      <c r="D126" s="320" t="s">
        <v>1009</v>
      </c>
      <c r="E126" s="320" t="s">
        <v>1010</v>
      </c>
      <c r="F126" s="320">
        <v>163</v>
      </c>
      <c r="G126" s="320" t="s">
        <v>446</v>
      </c>
      <c r="H126" s="335" t="s">
        <v>175</v>
      </c>
    </row>
    <row r="127" spans="1:8" s="721" customFormat="1">
      <c r="A127" s="301" t="s">
        <v>178</v>
      </c>
      <c r="B127" s="727" t="s">
        <v>1007</v>
      </c>
      <c r="C127" s="728" t="s">
        <v>1008</v>
      </c>
      <c r="D127" s="728" t="s">
        <v>1009</v>
      </c>
      <c r="E127" s="728" t="s">
        <v>1010</v>
      </c>
      <c r="F127" s="728">
        <v>163</v>
      </c>
      <c r="G127" s="320" t="s">
        <v>446</v>
      </c>
      <c r="H127" s="384" t="s">
        <v>370</v>
      </c>
    </row>
    <row r="128" spans="1:8" s="721" customFormat="1" ht="15.75">
      <c r="A128" s="319" t="s">
        <v>351</v>
      </c>
      <c r="B128" s="298" t="s">
        <v>1011</v>
      </c>
      <c r="C128" s="298" t="s">
        <v>1012</v>
      </c>
      <c r="D128" s="298" t="s">
        <v>1013</v>
      </c>
      <c r="E128" s="298" t="s">
        <v>1014</v>
      </c>
      <c r="F128" s="298" t="s">
        <v>1015</v>
      </c>
      <c r="G128" s="298" t="s">
        <v>1016</v>
      </c>
      <c r="H128" s="381" t="s">
        <v>181</v>
      </c>
    </row>
    <row r="129" spans="1:8" s="721" customFormat="1" ht="14.25">
      <c r="A129" s="740"/>
      <c r="B129" s="298"/>
      <c r="C129" s="298"/>
      <c r="D129" s="298"/>
      <c r="E129" s="298"/>
      <c r="F129" s="298"/>
      <c r="G129" s="298"/>
      <c r="H129" s="326"/>
    </row>
    <row r="130" spans="1:8" s="721" customFormat="1" ht="14.25">
      <c r="A130" s="740"/>
      <c r="B130" s="741"/>
      <c r="C130" s="741"/>
      <c r="D130" s="741"/>
      <c r="E130" s="741"/>
      <c r="F130" s="741"/>
      <c r="G130" s="741"/>
      <c r="H130" s="326"/>
    </row>
    <row r="131" spans="1:8" s="721" customFormat="1" ht="14.25">
      <c r="A131" s="740"/>
      <c r="B131" s="298"/>
      <c r="C131" s="298"/>
      <c r="D131" s="298"/>
      <c r="E131" s="298"/>
      <c r="F131" s="298"/>
      <c r="G131" s="298"/>
      <c r="H131" s="326"/>
    </row>
    <row r="132" spans="1:8" s="721" customFormat="1">
      <c r="A132" s="326"/>
      <c r="B132" s="580"/>
      <c r="C132" s="580"/>
      <c r="D132" s="580"/>
      <c r="E132" s="580"/>
      <c r="F132" s="580"/>
      <c r="G132" s="580"/>
      <c r="H132" s="326"/>
    </row>
    <row r="133" spans="1:8" s="721" customFormat="1" ht="14.25">
      <c r="A133" s="740"/>
      <c r="B133" s="298"/>
      <c r="C133" s="298"/>
      <c r="D133" s="298"/>
      <c r="E133" s="298"/>
      <c r="F133" s="298"/>
      <c r="G133" s="580"/>
      <c r="H133" s="326"/>
    </row>
    <row r="134" spans="1:8" s="721" customFormat="1">
      <c r="A134" s="309" t="s">
        <v>186</v>
      </c>
      <c r="B134" s="310"/>
      <c r="C134" s="310"/>
      <c r="D134" s="310"/>
      <c r="E134" s="140"/>
      <c r="F134" s="140"/>
      <c r="G134" s="742"/>
      <c r="H134" s="152" t="s">
        <v>346</v>
      </c>
    </row>
    <row r="135" spans="1:8" s="721" customFormat="1" ht="14.25">
      <c r="A135" s="743"/>
      <c r="B135" s="744"/>
      <c r="C135" s="744"/>
      <c r="D135" s="744"/>
      <c r="E135" s="744"/>
      <c r="F135" s="744"/>
      <c r="G135" s="744"/>
      <c r="H135" s="738"/>
    </row>
  </sheetData>
  <mergeCells count="4">
    <mergeCell ref="F3:H3"/>
    <mergeCell ref="E4:H4"/>
    <mergeCell ref="F69:H69"/>
    <mergeCell ref="E70:H70"/>
  </mergeCells>
  <pageMargins left="0.78740157480314965" right="0.78740157480314965" top="0.81125000000000003" bottom="0.78740157480314965" header="0.51181102362204722" footer="0.51181102362204722"/>
  <pageSetup paperSize="9" scale="66" orientation="portrait" r:id="rId1"/>
  <headerFooter alignWithMargins="0"/>
  <rowBreaks count="1" manualBreakCount="1">
    <brk id="66" max="16383" man="1"/>
  </rowBreaks>
  <ignoredErrors>
    <ignoredError sqref="B12:G50 B78:G128" numberStoredAsText="1"/>
  </ignoredError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sheetPr syncVertical="1" syncRef="A118" transitionEvaluation="1">
    <tabColor rgb="FF00B050"/>
  </sheetPr>
  <dimension ref="A1:U140"/>
  <sheetViews>
    <sheetView showGridLines="0" view="pageLayout" topLeftCell="A118" zoomScaleNormal="100" zoomScaleSheetLayoutView="62" workbookViewId="0">
      <selection activeCell="D24" sqref="D24"/>
    </sheetView>
  </sheetViews>
  <sheetFormatPr baseColWidth="10" defaultColWidth="11" defaultRowHeight="12.75"/>
  <cols>
    <col min="1" max="1" width="29.140625" style="260" customWidth="1"/>
    <col min="2" max="2" width="10.28515625" style="316" bestFit="1" customWidth="1"/>
    <col min="3" max="3" width="10.42578125" style="745" customWidth="1"/>
    <col min="4" max="7" width="9.28515625" style="316" customWidth="1"/>
    <col min="8" max="8" width="10.7109375" style="316" customWidth="1"/>
    <col min="9" max="9" width="24.5703125" style="316" customWidth="1"/>
    <col min="10" max="10" width="6.42578125" style="316" customWidth="1"/>
    <col min="11" max="11" width="8.7109375" style="260" customWidth="1"/>
    <col min="12" max="12" width="11" style="260" customWidth="1"/>
    <col min="13" max="13" width="7.85546875" style="316" customWidth="1"/>
    <col min="14" max="14" width="9.28515625" style="316" customWidth="1"/>
    <col min="15" max="15" width="10.42578125" style="316" customWidth="1"/>
    <col min="16" max="16" width="7" style="316" customWidth="1"/>
    <col min="17" max="17" width="9.85546875" style="316" customWidth="1"/>
    <col min="18" max="18" width="7.85546875" style="316" customWidth="1"/>
    <col min="19" max="19" width="23.42578125" style="316" customWidth="1"/>
    <col min="20" max="20" width="33.85546875" style="316" customWidth="1"/>
    <col min="21" max="21" width="11.42578125" style="316" customWidth="1"/>
    <col min="22" max="22" width="11.42578125" style="260" customWidth="1"/>
    <col min="23" max="23" width="23.42578125" style="260" customWidth="1"/>
    <col min="24" max="256" width="11" style="260"/>
    <col min="257" max="257" width="31.85546875" style="260" customWidth="1"/>
    <col min="258" max="258" width="11" style="260" customWidth="1"/>
    <col min="259" max="259" width="10.42578125" style="260" customWidth="1"/>
    <col min="260" max="263" width="9.28515625" style="260" customWidth="1"/>
    <col min="264" max="264" width="10.7109375" style="260" customWidth="1"/>
    <col min="265" max="265" width="27" style="260" customWidth="1"/>
    <col min="266" max="266" width="6.42578125" style="260" customWidth="1"/>
    <col min="267" max="267" width="8.7109375" style="260" customWidth="1"/>
    <col min="268" max="268" width="11" style="260" customWidth="1"/>
    <col min="269" max="269" width="7.85546875" style="260" customWidth="1"/>
    <col min="270" max="270" width="9.28515625" style="260" customWidth="1"/>
    <col min="271" max="271" width="10.42578125" style="260" customWidth="1"/>
    <col min="272" max="272" width="7" style="260" customWidth="1"/>
    <col min="273" max="273" width="9.85546875" style="260" customWidth="1"/>
    <col min="274" max="274" width="7.85546875" style="260" customWidth="1"/>
    <col min="275" max="275" width="23.42578125" style="260" customWidth="1"/>
    <col min="276" max="276" width="33.85546875" style="260" customWidth="1"/>
    <col min="277" max="278" width="11.42578125" style="260" customWidth="1"/>
    <col min="279" max="279" width="23.42578125" style="260" customWidth="1"/>
    <col min="280" max="512" width="11" style="260"/>
    <col min="513" max="513" width="31.85546875" style="260" customWidth="1"/>
    <col min="514" max="514" width="11" style="260" customWidth="1"/>
    <col min="515" max="515" width="10.42578125" style="260" customWidth="1"/>
    <col min="516" max="519" width="9.28515625" style="260" customWidth="1"/>
    <col min="520" max="520" width="10.7109375" style="260" customWidth="1"/>
    <col min="521" max="521" width="27" style="260" customWidth="1"/>
    <col min="522" max="522" width="6.42578125" style="260" customWidth="1"/>
    <col min="523" max="523" width="8.7109375" style="260" customWidth="1"/>
    <col min="524" max="524" width="11" style="260" customWidth="1"/>
    <col min="525" max="525" width="7.85546875" style="260" customWidth="1"/>
    <col min="526" max="526" width="9.28515625" style="260" customWidth="1"/>
    <col min="527" max="527" width="10.42578125" style="260" customWidth="1"/>
    <col min="528" max="528" width="7" style="260" customWidth="1"/>
    <col min="529" max="529" width="9.85546875" style="260" customWidth="1"/>
    <col min="530" max="530" width="7.85546875" style="260" customWidth="1"/>
    <col min="531" max="531" width="23.42578125" style="260" customWidth="1"/>
    <col min="532" max="532" width="33.85546875" style="260" customWidth="1"/>
    <col min="533" max="534" width="11.42578125" style="260" customWidth="1"/>
    <col min="535" max="535" width="23.42578125" style="260" customWidth="1"/>
    <col min="536" max="768" width="11" style="260"/>
    <col min="769" max="769" width="31.85546875" style="260" customWidth="1"/>
    <col min="770" max="770" width="11" style="260" customWidth="1"/>
    <col min="771" max="771" width="10.42578125" style="260" customWidth="1"/>
    <col min="772" max="775" width="9.28515625" style="260" customWidth="1"/>
    <col min="776" max="776" width="10.7109375" style="260" customWidth="1"/>
    <col min="777" max="777" width="27" style="260" customWidth="1"/>
    <col min="778" max="778" width="6.42578125" style="260" customWidth="1"/>
    <col min="779" max="779" width="8.7109375" style="260" customWidth="1"/>
    <col min="780" max="780" width="11" style="260" customWidth="1"/>
    <col min="781" max="781" width="7.85546875" style="260" customWidth="1"/>
    <col min="782" max="782" width="9.28515625" style="260" customWidth="1"/>
    <col min="783" max="783" width="10.42578125" style="260" customWidth="1"/>
    <col min="784" max="784" width="7" style="260" customWidth="1"/>
    <col min="785" max="785" width="9.85546875" style="260" customWidth="1"/>
    <col min="786" max="786" width="7.85546875" style="260" customWidth="1"/>
    <col min="787" max="787" width="23.42578125" style="260" customWidth="1"/>
    <col min="788" max="788" width="33.85546875" style="260" customWidth="1"/>
    <col min="789" max="790" width="11.42578125" style="260" customWidth="1"/>
    <col min="791" max="791" width="23.42578125" style="260" customWidth="1"/>
    <col min="792" max="1024" width="11" style="260"/>
    <col min="1025" max="1025" width="31.85546875" style="260" customWidth="1"/>
    <col min="1026" max="1026" width="11" style="260" customWidth="1"/>
    <col min="1027" max="1027" width="10.42578125" style="260" customWidth="1"/>
    <col min="1028" max="1031" width="9.28515625" style="260" customWidth="1"/>
    <col min="1032" max="1032" width="10.7109375" style="260" customWidth="1"/>
    <col min="1033" max="1033" width="27" style="260" customWidth="1"/>
    <col min="1034" max="1034" width="6.42578125" style="260" customWidth="1"/>
    <col min="1035" max="1035" width="8.7109375" style="260" customWidth="1"/>
    <col min="1036" max="1036" width="11" style="260" customWidth="1"/>
    <col min="1037" max="1037" width="7.85546875" style="260" customWidth="1"/>
    <col min="1038" max="1038" width="9.28515625" style="260" customWidth="1"/>
    <col min="1039" max="1039" width="10.42578125" style="260" customWidth="1"/>
    <col min="1040" max="1040" width="7" style="260" customWidth="1"/>
    <col min="1041" max="1041" width="9.85546875" style="260" customWidth="1"/>
    <col min="1042" max="1042" width="7.85546875" style="260" customWidth="1"/>
    <col min="1043" max="1043" width="23.42578125" style="260" customWidth="1"/>
    <col min="1044" max="1044" width="33.85546875" style="260" customWidth="1"/>
    <col min="1045" max="1046" width="11.42578125" style="260" customWidth="1"/>
    <col min="1047" max="1047" width="23.42578125" style="260" customWidth="1"/>
    <col min="1048" max="1280" width="11" style="260"/>
    <col min="1281" max="1281" width="31.85546875" style="260" customWidth="1"/>
    <col min="1282" max="1282" width="11" style="260" customWidth="1"/>
    <col min="1283" max="1283" width="10.42578125" style="260" customWidth="1"/>
    <col min="1284" max="1287" width="9.28515625" style="260" customWidth="1"/>
    <col min="1288" max="1288" width="10.7109375" style="260" customWidth="1"/>
    <col min="1289" max="1289" width="27" style="260" customWidth="1"/>
    <col min="1290" max="1290" width="6.42578125" style="260" customWidth="1"/>
    <col min="1291" max="1291" width="8.7109375" style="260" customWidth="1"/>
    <col min="1292" max="1292" width="11" style="260" customWidth="1"/>
    <col min="1293" max="1293" width="7.85546875" style="260" customWidth="1"/>
    <col min="1294" max="1294" width="9.28515625" style="260" customWidth="1"/>
    <col min="1295" max="1295" width="10.42578125" style="260" customWidth="1"/>
    <col min="1296" max="1296" width="7" style="260" customWidth="1"/>
    <col min="1297" max="1297" width="9.85546875" style="260" customWidth="1"/>
    <col min="1298" max="1298" width="7.85546875" style="260" customWidth="1"/>
    <col min="1299" max="1299" width="23.42578125" style="260" customWidth="1"/>
    <col min="1300" max="1300" width="33.85546875" style="260" customWidth="1"/>
    <col min="1301" max="1302" width="11.42578125" style="260" customWidth="1"/>
    <col min="1303" max="1303" width="23.42578125" style="260" customWidth="1"/>
    <col min="1304" max="1536" width="11" style="260"/>
    <col min="1537" max="1537" width="31.85546875" style="260" customWidth="1"/>
    <col min="1538" max="1538" width="11" style="260" customWidth="1"/>
    <col min="1539" max="1539" width="10.42578125" style="260" customWidth="1"/>
    <col min="1540" max="1543" width="9.28515625" style="260" customWidth="1"/>
    <col min="1544" max="1544" width="10.7109375" style="260" customWidth="1"/>
    <col min="1545" max="1545" width="27" style="260" customWidth="1"/>
    <col min="1546" max="1546" width="6.42578125" style="260" customWidth="1"/>
    <col min="1547" max="1547" width="8.7109375" style="260" customWidth="1"/>
    <col min="1548" max="1548" width="11" style="260" customWidth="1"/>
    <col min="1549" max="1549" width="7.85546875" style="260" customWidth="1"/>
    <col min="1550" max="1550" width="9.28515625" style="260" customWidth="1"/>
    <col min="1551" max="1551" width="10.42578125" style="260" customWidth="1"/>
    <col min="1552" max="1552" width="7" style="260" customWidth="1"/>
    <col min="1553" max="1553" width="9.85546875" style="260" customWidth="1"/>
    <col min="1554" max="1554" width="7.85546875" style="260" customWidth="1"/>
    <col min="1555" max="1555" width="23.42578125" style="260" customWidth="1"/>
    <col min="1556" max="1556" width="33.85546875" style="260" customWidth="1"/>
    <col min="1557" max="1558" width="11.42578125" style="260" customWidth="1"/>
    <col min="1559" max="1559" width="23.42578125" style="260" customWidth="1"/>
    <col min="1560" max="1792" width="11" style="260"/>
    <col min="1793" max="1793" width="31.85546875" style="260" customWidth="1"/>
    <col min="1794" max="1794" width="11" style="260" customWidth="1"/>
    <col min="1795" max="1795" width="10.42578125" style="260" customWidth="1"/>
    <col min="1796" max="1799" width="9.28515625" style="260" customWidth="1"/>
    <col min="1800" max="1800" width="10.7109375" style="260" customWidth="1"/>
    <col min="1801" max="1801" width="27" style="260" customWidth="1"/>
    <col min="1802" max="1802" width="6.42578125" style="260" customWidth="1"/>
    <col min="1803" max="1803" width="8.7109375" style="260" customWidth="1"/>
    <col min="1804" max="1804" width="11" style="260" customWidth="1"/>
    <col min="1805" max="1805" width="7.85546875" style="260" customWidth="1"/>
    <col min="1806" max="1806" width="9.28515625" style="260" customWidth="1"/>
    <col min="1807" max="1807" width="10.42578125" style="260" customWidth="1"/>
    <col min="1808" max="1808" width="7" style="260" customWidth="1"/>
    <col min="1809" max="1809" width="9.85546875" style="260" customWidth="1"/>
    <col min="1810" max="1810" width="7.85546875" style="260" customWidth="1"/>
    <col min="1811" max="1811" width="23.42578125" style="260" customWidth="1"/>
    <col min="1812" max="1812" width="33.85546875" style="260" customWidth="1"/>
    <col min="1813" max="1814" width="11.42578125" style="260" customWidth="1"/>
    <col min="1815" max="1815" width="23.42578125" style="260" customWidth="1"/>
    <col min="1816" max="2048" width="11" style="260"/>
    <col min="2049" max="2049" width="31.85546875" style="260" customWidth="1"/>
    <col min="2050" max="2050" width="11" style="260" customWidth="1"/>
    <col min="2051" max="2051" width="10.42578125" style="260" customWidth="1"/>
    <col min="2052" max="2055" width="9.28515625" style="260" customWidth="1"/>
    <col min="2056" max="2056" width="10.7109375" style="260" customWidth="1"/>
    <col min="2057" max="2057" width="27" style="260" customWidth="1"/>
    <col min="2058" max="2058" width="6.42578125" style="260" customWidth="1"/>
    <col min="2059" max="2059" width="8.7109375" style="260" customWidth="1"/>
    <col min="2060" max="2060" width="11" style="260" customWidth="1"/>
    <col min="2061" max="2061" width="7.85546875" style="260" customWidth="1"/>
    <col min="2062" max="2062" width="9.28515625" style="260" customWidth="1"/>
    <col min="2063" max="2063" width="10.42578125" style="260" customWidth="1"/>
    <col min="2064" max="2064" width="7" style="260" customWidth="1"/>
    <col min="2065" max="2065" width="9.85546875" style="260" customWidth="1"/>
    <col min="2066" max="2066" width="7.85546875" style="260" customWidth="1"/>
    <col min="2067" max="2067" width="23.42578125" style="260" customWidth="1"/>
    <col min="2068" max="2068" width="33.85546875" style="260" customWidth="1"/>
    <col min="2069" max="2070" width="11.42578125" style="260" customWidth="1"/>
    <col min="2071" max="2071" width="23.42578125" style="260" customWidth="1"/>
    <col min="2072" max="2304" width="11" style="260"/>
    <col min="2305" max="2305" width="31.85546875" style="260" customWidth="1"/>
    <col min="2306" max="2306" width="11" style="260" customWidth="1"/>
    <col min="2307" max="2307" width="10.42578125" style="260" customWidth="1"/>
    <col min="2308" max="2311" width="9.28515625" style="260" customWidth="1"/>
    <col min="2312" max="2312" width="10.7109375" style="260" customWidth="1"/>
    <col min="2313" max="2313" width="27" style="260" customWidth="1"/>
    <col min="2314" max="2314" width="6.42578125" style="260" customWidth="1"/>
    <col min="2315" max="2315" width="8.7109375" style="260" customWidth="1"/>
    <col min="2316" max="2316" width="11" style="260" customWidth="1"/>
    <col min="2317" max="2317" width="7.85546875" style="260" customWidth="1"/>
    <col min="2318" max="2318" width="9.28515625" style="260" customWidth="1"/>
    <col min="2319" max="2319" width="10.42578125" style="260" customWidth="1"/>
    <col min="2320" max="2320" width="7" style="260" customWidth="1"/>
    <col min="2321" max="2321" width="9.85546875" style="260" customWidth="1"/>
    <col min="2322" max="2322" width="7.85546875" style="260" customWidth="1"/>
    <col min="2323" max="2323" width="23.42578125" style="260" customWidth="1"/>
    <col min="2324" max="2324" width="33.85546875" style="260" customWidth="1"/>
    <col min="2325" max="2326" width="11.42578125" style="260" customWidth="1"/>
    <col min="2327" max="2327" width="23.42578125" style="260" customWidth="1"/>
    <col min="2328" max="2560" width="11" style="260"/>
    <col min="2561" max="2561" width="31.85546875" style="260" customWidth="1"/>
    <col min="2562" max="2562" width="11" style="260" customWidth="1"/>
    <col min="2563" max="2563" width="10.42578125" style="260" customWidth="1"/>
    <col min="2564" max="2567" width="9.28515625" style="260" customWidth="1"/>
    <col min="2568" max="2568" width="10.7109375" style="260" customWidth="1"/>
    <col min="2569" max="2569" width="27" style="260" customWidth="1"/>
    <col min="2570" max="2570" width="6.42578125" style="260" customWidth="1"/>
    <col min="2571" max="2571" width="8.7109375" style="260" customWidth="1"/>
    <col min="2572" max="2572" width="11" style="260" customWidth="1"/>
    <col min="2573" max="2573" width="7.85546875" style="260" customWidth="1"/>
    <col min="2574" max="2574" width="9.28515625" style="260" customWidth="1"/>
    <col min="2575" max="2575" width="10.42578125" style="260" customWidth="1"/>
    <col min="2576" max="2576" width="7" style="260" customWidth="1"/>
    <col min="2577" max="2577" width="9.85546875" style="260" customWidth="1"/>
    <col min="2578" max="2578" width="7.85546875" style="260" customWidth="1"/>
    <col min="2579" max="2579" width="23.42578125" style="260" customWidth="1"/>
    <col min="2580" max="2580" width="33.85546875" style="260" customWidth="1"/>
    <col min="2581" max="2582" width="11.42578125" style="260" customWidth="1"/>
    <col min="2583" max="2583" width="23.42578125" style="260" customWidth="1"/>
    <col min="2584" max="2816" width="11" style="260"/>
    <col min="2817" max="2817" width="31.85546875" style="260" customWidth="1"/>
    <col min="2818" max="2818" width="11" style="260" customWidth="1"/>
    <col min="2819" max="2819" width="10.42578125" style="260" customWidth="1"/>
    <col min="2820" max="2823" width="9.28515625" style="260" customWidth="1"/>
    <col min="2824" max="2824" width="10.7109375" style="260" customWidth="1"/>
    <col min="2825" max="2825" width="27" style="260" customWidth="1"/>
    <col min="2826" max="2826" width="6.42578125" style="260" customWidth="1"/>
    <col min="2827" max="2827" width="8.7109375" style="260" customWidth="1"/>
    <col min="2828" max="2828" width="11" style="260" customWidth="1"/>
    <col min="2829" max="2829" width="7.85546875" style="260" customWidth="1"/>
    <col min="2830" max="2830" width="9.28515625" style="260" customWidth="1"/>
    <col min="2831" max="2831" width="10.42578125" style="260" customWidth="1"/>
    <col min="2832" max="2832" width="7" style="260" customWidth="1"/>
    <col min="2833" max="2833" width="9.85546875" style="260" customWidth="1"/>
    <col min="2834" max="2834" width="7.85546875" style="260" customWidth="1"/>
    <col min="2835" max="2835" width="23.42578125" style="260" customWidth="1"/>
    <col min="2836" max="2836" width="33.85546875" style="260" customWidth="1"/>
    <col min="2837" max="2838" width="11.42578125" style="260" customWidth="1"/>
    <col min="2839" max="2839" width="23.42578125" style="260" customWidth="1"/>
    <col min="2840" max="3072" width="11" style="260"/>
    <col min="3073" max="3073" width="31.85546875" style="260" customWidth="1"/>
    <col min="3074" max="3074" width="11" style="260" customWidth="1"/>
    <col min="3075" max="3075" width="10.42578125" style="260" customWidth="1"/>
    <col min="3076" max="3079" width="9.28515625" style="260" customWidth="1"/>
    <col min="3080" max="3080" width="10.7109375" style="260" customWidth="1"/>
    <col min="3081" max="3081" width="27" style="260" customWidth="1"/>
    <col min="3082" max="3082" width="6.42578125" style="260" customWidth="1"/>
    <col min="3083" max="3083" width="8.7109375" style="260" customWidth="1"/>
    <col min="3084" max="3084" width="11" style="260" customWidth="1"/>
    <col min="3085" max="3085" width="7.85546875" style="260" customWidth="1"/>
    <col min="3086" max="3086" width="9.28515625" style="260" customWidth="1"/>
    <col min="3087" max="3087" width="10.42578125" style="260" customWidth="1"/>
    <col min="3088" max="3088" width="7" style="260" customWidth="1"/>
    <col min="3089" max="3089" width="9.85546875" style="260" customWidth="1"/>
    <col min="3090" max="3090" width="7.85546875" style="260" customWidth="1"/>
    <col min="3091" max="3091" width="23.42578125" style="260" customWidth="1"/>
    <col min="3092" max="3092" width="33.85546875" style="260" customWidth="1"/>
    <col min="3093" max="3094" width="11.42578125" style="260" customWidth="1"/>
    <col min="3095" max="3095" width="23.42578125" style="260" customWidth="1"/>
    <col min="3096" max="3328" width="11" style="260"/>
    <col min="3329" max="3329" width="31.85546875" style="260" customWidth="1"/>
    <col min="3330" max="3330" width="11" style="260" customWidth="1"/>
    <col min="3331" max="3331" width="10.42578125" style="260" customWidth="1"/>
    <col min="3332" max="3335" width="9.28515625" style="260" customWidth="1"/>
    <col min="3336" max="3336" width="10.7109375" style="260" customWidth="1"/>
    <col min="3337" max="3337" width="27" style="260" customWidth="1"/>
    <col min="3338" max="3338" width="6.42578125" style="260" customWidth="1"/>
    <col min="3339" max="3339" width="8.7109375" style="260" customWidth="1"/>
    <col min="3340" max="3340" width="11" style="260" customWidth="1"/>
    <col min="3341" max="3341" width="7.85546875" style="260" customWidth="1"/>
    <col min="3342" max="3342" width="9.28515625" style="260" customWidth="1"/>
    <col min="3343" max="3343" width="10.42578125" style="260" customWidth="1"/>
    <col min="3344" max="3344" width="7" style="260" customWidth="1"/>
    <col min="3345" max="3345" width="9.85546875" style="260" customWidth="1"/>
    <col min="3346" max="3346" width="7.85546875" style="260" customWidth="1"/>
    <col min="3347" max="3347" width="23.42578125" style="260" customWidth="1"/>
    <col min="3348" max="3348" width="33.85546875" style="260" customWidth="1"/>
    <col min="3349" max="3350" width="11.42578125" style="260" customWidth="1"/>
    <col min="3351" max="3351" width="23.42578125" style="260" customWidth="1"/>
    <col min="3352" max="3584" width="11" style="260"/>
    <col min="3585" max="3585" width="31.85546875" style="260" customWidth="1"/>
    <col min="3586" max="3586" width="11" style="260" customWidth="1"/>
    <col min="3587" max="3587" width="10.42578125" style="260" customWidth="1"/>
    <col min="3588" max="3591" width="9.28515625" style="260" customWidth="1"/>
    <col min="3592" max="3592" width="10.7109375" style="260" customWidth="1"/>
    <col min="3593" max="3593" width="27" style="260" customWidth="1"/>
    <col min="3594" max="3594" width="6.42578125" style="260" customWidth="1"/>
    <col min="3595" max="3595" width="8.7109375" style="260" customWidth="1"/>
    <col min="3596" max="3596" width="11" style="260" customWidth="1"/>
    <col min="3597" max="3597" width="7.85546875" style="260" customWidth="1"/>
    <col min="3598" max="3598" width="9.28515625" style="260" customWidth="1"/>
    <col min="3599" max="3599" width="10.42578125" style="260" customWidth="1"/>
    <col min="3600" max="3600" width="7" style="260" customWidth="1"/>
    <col min="3601" max="3601" width="9.85546875" style="260" customWidth="1"/>
    <col min="3602" max="3602" width="7.85546875" style="260" customWidth="1"/>
    <col min="3603" max="3603" width="23.42578125" style="260" customWidth="1"/>
    <col min="3604" max="3604" width="33.85546875" style="260" customWidth="1"/>
    <col min="3605" max="3606" width="11.42578125" style="260" customWidth="1"/>
    <col min="3607" max="3607" width="23.42578125" style="260" customWidth="1"/>
    <col min="3608" max="3840" width="11" style="260"/>
    <col min="3841" max="3841" width="31.85546875" style="260" customWidth="1"/>
    <col min="3842" max="3842" width="11" style="260" customWidth="1"/>
    <col min="3843" max="3843" width="10.42578125" style="260" customWidth="1"/>
    <col min="3844" max="3847" width="9.28515625" style="260" customWidth="1"/>
    <col min="3848" max="3848" width="10.7109375" style="260" customWidth="1"/>
    <col min="3849" max="3849" width="27" style="260" customWidth="1"/>
    <col min="3850" max="3850" width="6.42578125" style="260" customWidth="1"/>
    <col min="3851" max="3851" width="8.7109375" style="260" customWidth="1"/>
    <col min="3852" max="3852" width="11" style="260" customWidth="1"/>
    <col min="3853" max="3853" width="7.85546875" style="260" customWidth="1"/>
    <col min="3854" max="3854" width="9.28515625" style="260" customWidth="1"/>
    <col min="3855" max="3855" width="10.42578125" style="260" customWidth="1"/>
    <col min="3856" max="3856" width="7" style="260" customWidth="1"/>
    <col min="3857" max="3857" width="9.85546875" style="260" customWidth="1"/>
    <col min="3858" max="3858" width="7.85546875" style="260" customWidth="1"/>
    <col min="3859" max="3859" width="23.42578125" style="260" customWidth="1"/>
    <col min="3860" max="3860" width="33.85546875" style="260" customWidth="1"/>
    <col min="3861" max="3862" width="11.42578125" style="260" customWidth="1"/>
    <col min="3863" max="3863" width="23.42578125" style="260" customWidth="1"/>
    <col min="3864" max="4096" width="11" style="260"/>
    <col min="4097" max="4097" width="31.85546875" style="260" customWidth="1"/>
    <col min="4098" max="4098" width="11" style="260" customWidth="1"/>
    <col min="4099" max="4099" width="10.42578125" style="260" customWidth="1"/>
    <col min="4100" max="4103" width="9.28515625" style="260" customWidth="1"/>
    <col min="4104" max="4104" width="10.7109375" style="260" customWidth="1"/>
    <col min="4105" max="4105" width="27" style="260" customWidth="1"/>
    <col min="4106" max="4106" width="6.42578125" style="260" customWidth="1"/>
    <col min="4107" max="4107" width="8.7109375" style="260" customWidth="1"/>
    <col min="4108" max="4108" width="11" style="260" customWidth="1"/>
    <col min="4109" max="4109" width="7.85546875" style="260" customWidth="1"/>
    <col min="4110" max="4110" width="9.28515625" style="260" customWidth="1"/>
    <col min="4111" max="4111" width="10.42578125" style="260" customWidth="1"/>
    <col min="4112" max="4112" width="7" style="260" customWidth="1"/>
    <col min="4113" max="4113" width="9.85546875" style="260" customWidth="1"/>
    <col min="4114" max="4114" width="7.85546875" style="260" customWidth="1"/>
    <col min="4115" max="4115" width="23.42578125" style="260" customWidth="1"/>
    <col min="4116" max="4116" width="33.85546875" style="260" customWidth="1"/>
    <col min="4117" max="4118" width="11.42578125" style="260" customWidth="1"/>
    <col min="4119" max="4119" width="23.42578125" style="260" customWidth="1"/>
    <col min="4120" max="4352" width="11" style="260"/>
    <col min="4353" max="4353" width="31.85546875" style="260" customWidth="1"/>
    <col min="4354" max="4354" width="11" style="260" customWidth="1"/>
    <col min="4355" max="4355" width="10.42578125" style="260" customWidth="1"/>
    <col min="4356" max="4359" width="9.28515625" style="260" customWidth="1"/>
    <col min="4360" max="4360" width="10.7109375" style="260" customWidth="1"/>
    <col min="4361" max="4361" width="27" style="260" customWidth="1"/>
    <col min="4362" max="4362" width="6.42578125" style="260" customWidth="1"/>
    <col min="4363" max="4363" width="8.7109375" style="260" customWidth="1"/>
    <col min="4364" max="4364" width="11" style="260" customWidth="1"/>
    <col min="4365" max="4365" width="7.85546875" style="260" customWidth="1"/>
    <col min="4366" max="4366" width="9.28515625" style="260" customWidth="1"/>
    <col min="4367" max="4367" width="10.42578125" style="260" customWidth="1"/>
    <col min="4368" max="4368" width="7" style="260" customWidth="1"/>
    <col min="4369" max="4369" width="9.85546875" style="260" customWidth="1"/>
    <col min="4370" max="4370" width="7.85546875" style="260" customWidth="1"/>
    <col min="4371" max="4371" width="23.42578125" style="260" customWidth="1"/>
    <col min="4372" max="4372" width="33.85546875" style="260" customWidth="1"/>
    <col min="4373" max="4374" width="11.42578125" style="260" customWidth="1"/>
    <col min="4375" max="4375" width="23.42578125" style="260" customWidth="1"/>
    <col min="4376" max="4608" width="11" style="260"/>
    <col min="4609" max="4609" width="31.85546875" style="260" customWidth="1"/>
    <col min="4610" max="4610" width="11" style="260" customWidth="1"/>
    <col min="4611" max="4611" width="10.42578125" style="260" customWidth="1"/>
    <col min="4612" max="4615" width="9.28515625" style="260" customWidth="1"/>
    <col min="4616" max="4616" width="10.7109375" style="260" customWidth="1"/>
    <col min="4617" max="4617" width="27" style="260" customWidth="1"/>
    <col min="4618" max="4618" width="6.42578125" style="260" customWidth="1"/>
    <col min="4619" max="4619" width="8.7109375" style="260" customWidth="1"/>
    <col min="4620" max="4620" width="11" style="260" customWidth="1"/>
    <col min="4621" max="4621" width="7.85546875" style="260" customWidth="1"/>
    <col min="4622" max="4622" width="9.28515625" style="260" customWidth="1"/>
    <col min="4623" max="4623" width="10.42578125" style="260" customWidth="1"/>
    <col min="4624" max="4624" width="7" style="260" customWidth="1"/>
    <col min="4625" max="4625" width="9.85546875" style="260" customWidth="1"/>
    <col min="4626" max="4626" width="7.85546875" style="260" customWidth="1"/>
    <col min="4627" max="4627" width="23.42578125" style="260" customWidth="1"/>
    <col min="4628" max="4628" width="33.85546875" style="260" customWidth="1"/>
    <col min="4629" max="4630" width="11.42578125" style="260" customWidth="1"/>
    <col min="4631" max="4631" width="23.42578125" style="260" customWidth="1"/>
    <col min="4632" max="4864" width="11" style="260"/>
    <col min="4865" max="4865" width="31.85546875" style="260" customWidth="1"/>
    <col min="4866" max="4866" width="11" style="260" customWidth="1"/>
    <col min="4867" max="4867" width="10.42578125" style="260" customWidth="1"/>
    <col min="4868" max="4871" width="9.28515625" style="260" customWidth="1"/>
    <col min="4872" max="4872" width="10.7109375" style="260" customWidth="1"/>
    <col min="4873" max="4873" width="27" style="260" customWidth="1"/>
    <col min="4874" max="4874" width="6.42578125" style="260" customWidth="1"/>
    <col min="4875" max="4875" width="8.7109375" style="260" customWidth="1"/>
    <col min="4876" max="4876" width="11" style="260" customWidth="1"/>
    <col min="4877" max="4877" width="7.85546875" style="260" customWidth="1"/>
    <col min="4878" max="4878" width="9.28515625" style="260" customWidth="1"/>
    <col min="4879" max="4879" width="10.42578125" style="260" customWidth="1"/>
    <col min="4880" max="4880" width="7" style="260" customWidth="1"/>
    <col min="4881" max="4881" width="9.85546875" style="260" customWidth="1"/>
    <col min="4882" max="4882" width="7.85546875" style="260" customWidth="1"/>
    <col min="4883" max="4883" width="23.42578125" style="260" customWidth="1"/>
    <col min="4884" max="4884" width="33.85546875" style="260" customWidth="1"/>
    <col min="4885" max="4886" width="11.42578125" style="260" customWidth="1"/>
    <col min="4887" max="4887" width="23.42578125" style="260" customWidth="1"/>
    <col min="4888" max="5120" width="11" style="260"/>
    <col min="5121" max="5121" width="31.85546875" style="260" customWidth="1"/>
    <col min="5122" max="5122" width="11" style="260" customWidth="1"/>
    <col min="5123" max="5123" width="10.42578125" style="260" customWidth="1"/>
    <col min="5124" max="5127" width="9.28515625" style="260" customWidth="1"/>
    <col min="5128" max="5128" width="10.7109375" style="260" customWidth="1"/>
    <col min="5129" max="5129" width="27" style="260" customWidth="1"/>
    <col min="5130" max="5130" width="6.42578125" style="260" customWidth="1"/>
    <col min="5131" max="5131" width="8.7109375" style="260" customWidth="1"/>
    <col min="5132" max="5132" width="11" style="260" customWidth="1"/>
    <col min="5133" max="5133" width="7.85546875" style="260" customWidth="1"/>
    <col min="5134" max="5134" width="9.28515625" style="260" customWidth="1"/>
    <col min="5135" max="5135" width="10.42578125" style="260" customWidth="1"/>
    <col min="5136" max="5136" width="7" style="260" customWidth="1"/>
    <col min="5137" max="5137" width="9.85546875" style="260" customWidth="1"/>
    <col min="5138" max="5138" width="7.85546875" style="260" customWidth="1"/>
    <col min="5139" max="5139" width="23.42578125" style="260" customWidth="1"/>
    <col min="5140" max="5140" width="33.85546875" style="260" customWidth="1"/>
    <col min="5141" max="5142" width="11.42578125" style="260" customWidth="1"/>
    <col min="5143" max="5143" width="23.42578125" style="260" customWidth="1"/>
    <col min="5144" max="5376" width="11" style="260"/>
    <col min="5377" max="5377" width="31.85546875" style="260" customWidth="1"/>
    <col min="5378" max="5378" width="11" style="260" customWidth="1"/>
    <col min="5379" max="5379" width="10.42578125" style="260" customWidth="1"/>
    <col min="5380" max="5383" width="9.28515625" style="260" customWidth="1"/>
    <col min="5384" max="5384" width="10.7109375" style="260" customWidth="1"/>
    <col min="5385" max="5385" width="27" style="260" customWidth="1"/>
    <col min="5386" max="5386" width="6.42578125" style="260" customWidth="1"/>
    <col min="5387" max="5387" width="8.7109375" style="260" customWidth="1"/>
    <col min="5388" max="5388" width="11" style="260" customWidth="1"/>
    <col min="5389" max="5389" width="7.85546875" style="260" customWidth="1"/>
    <col min="5390" max="5390" width="9.28515625" style="260" customWidth="1"/>
    <col min="5391" max="5391" width="10.42578125" style="260" customWidth="1"/>
    <col min="5392" max="5392" width="7" style="260" customWidth="1"/>
    <col min="5393" max="5393" width="9.85546875" style="260" customWidth="1"/>
    <col min="5394" max="5394" width="7.85546875" style="260" customWidth="1"/>
    <col min="5395" max="5395" width="23.42578125" style="260" customWidth="1"/>
    <col min="5396" max="5396" width="33.85546875" style="260" customWidth="1"/>
    <col min="5397" max="5398" width="11.42578125" style="260" customWidth="1"/>
    <col min="5399" max="5399" width="23.42578125" style="260" customWidth="1"/>
    <col min="5400" max="5632" width="11" style="260"/>
    <col min="5633" max="5633" width="31.85546875" style="260" customWidth="1"/>
    <col min="5634" max="5634" width="11" style="260" customWidth="1"/>
    <col min="5635" max="5635" width="10.42578125" style="260" customWidth="1"/>
    <col min="5636" max="5639" width="9.28515625" style="260" customWidth="1"/>
    <col min="5640" max="5640" width="10.7109375" style="260" customWidth="1"/>
    <col min="5641" max="5641" width="27" style="260" customWidth="1"/>
    <col min="5642" max="5642" width="6.42578125" style="260" customWidth="1"/>
    <col min="5643" max="5643" width="8.7109375" style="260" customWidth="1"/>
    <col min="5644" max="5644" width="11" style="260" customWidth="1"/>
    <col min="5645" max="5645" width="7.85546875" style="260" customWidth="1"/>
    <col min="5646" max="5646" width="9.28515625" style="260" customWidth="1"/>
    <col min="5647" max="5647" width="10.42578125" style="260" customWidth="1"/>
    <col min="5648" max="5648" width="7" style="260" customWidth="1"/>
    <col min="5649" max="5649" width="9.85546875" style="260" customWidth="1"/>
    <col min="5650" max="5650" width="7.85546875" style="260" customWidth="1"/>
    <col min="5651" max="5651" width="23.42578125" style="260" customWidth="1"/>
    <col min="5652" max="5652" width="33.85546875" style="260" customWidth="1"/>
    <col min="5653" max="5654" width="11.42578125" style="260" customWidth="1"/>
    <col min="5655" max="5655" width="23.42578125" style="260" customWidth="1"/>
    <col min="5656" max="5888" width="11" style="260"/>
    <col min="5889" max="5889" width="31.85546875" style="260" customWidth="1"/>
    <col min="5890" max="5890" width="11" style="260" customWidth="1"/>
    <col min="5891" max="5891" width="10.42578125" style="260" customWidth="1"/>
    <col min="5892" max="5895" width="9.28515625" style="260" customWidth="1"/>
    <col min="5896" max="5896" width="10.7109375" style="260" customWidth="1"/>
    <col min="5897" max="5897" width="27" style="260" customWidth="1"/>
    <col min="5898" max="5898" width="6.42578125" style="260" customWidth="1"/>
    <col min="5899" max="5899" width="8.7109375" style="260" customWidth="1"/>
    <col min="5900" max="5900" width="11" style="260" customWidth="1"/>
    <col min="5901" max="5901" width="7.85546875" style="260" customWidth="1"/>
    <col min="5902" max="5902" width="9.28515625" style="260" customWidth="1"/>
    <col min="5903" max="5903" width="10.42578125" style="260" customWidth="1"/>
    <col min="5904" max="5904" width="7" style="260" customWidth="1"/>
    <col min="5905" max="5905" width="9.85546875" style="260" customWidth="1"/>
    <col min="5906" max="5906" width="7.85546875" style="260" customWidth="1"/>
    <col min="5907" max="5907" width="23.42578125" style="260" customWidth="1"/>
    <col min="5908" max="5908" width="33.85546875" style="260" customWidth="1"/>
    <col min="5909" max="5910" width="11.42578125" style="260" customWidth="1"/>
    <col min="5911" max="5911" width="23.42578125" style="260" customWidth="1"/>
    <col min="5912" max="6144" width="11" style="260"/>
    <col min="6145" max="6145" width="31.85546875" style="260" customWidth="1"/>
    <col min="6146" max="6146" width="11" style="260" customWidth="1"/>
    <col min="6147" max="6147" width="10.42578125" style="260" customWidth="1"/>
    <col min="6148" max="6151" width="9.28515625" style="260" customWidth="1"/>
    <col min="6152" max="6152" width="10.7109375" style="260" customWidth="1"/>
    <col min="6153" max="6153" width="27" style="260" customWidth="1"/>
    <col min="6154" max="6154" width="6.42578125" style="260" customWidth="1"/>
    <col min="6155" max="6155" width="8.7109375" style="260" customWidth="1"/>
    <col min="6156" max="6156" width="11" style="260" customWidth="1"/>
    <col min="6157" max="6157" width="7.85546875" style="260" customWidth="1"/>
    <col min="6158" max="6158" width="9.28515625" style="260" customWidth="1"/>
    <col min="6159" max="6159" width="10.42578125" style="260" customWidth="1"/>
    <col min="6160" max="6160" width="7" style="260" customWidth="1"/>
    <col min="6161" max="6161" width="9.85546875" style="260" customWidth="1"/>
    <col min="6162" max="6162" width="7.85546875" style="260" customWidth="1"/>
    <col min="6163" max="6163" width="23.42578125" style="260" customWidth="1"/>
    <col min="6164" max="6164" width="33.85546875" style="260" customWidth="1"/>
    <col min="6165" max="6166" width="11.42578125" style="260" customWidth="1"/>
    <col min="6167" max="6167" width="23.42578125" style="260" customWidth="1"/>
    <col min="6168" max="6400" width="11" style="260"/>
    <col min="6401" max="6401" width="31.85546875" style="260" customWidth="1"/>
    <col min="6402" max="6402" width="11" style="260" customWidth="1"/>
    <col min="6403" max="6403" width="10.42578125" style="260" customWidth="1"/>
    <col min="6404" max="6407" width="9.28515625" style="260" customWidth="1"/>
    <col min="6408" max="6408" width="10.7109375" style="260" customWidth="1"/>
    <col min="6409" max="6409" width="27" style="260" customWidth="1"/>
    <col min="6410" max="6410" width="6.42578125" style="260" customWidth="1"/>
    <col min="6411" max="6411" width="8.7109375" style="260" customWidth="1"/>
    <col min="6412" max="6412" width="11" style="260" customWidth="1"/>
    <col min="6413" max="6413" width="7.85546875" style="260" customWidth="1"/>
    <col min="6414" max="6414" width="9.28515625" style="260" customWidth="1"/>
    <col min="6415" max="6415" width="10.42578125" style="260" customWidth="1"/>
    <col min="6416" max="6416" width="7" style="260" customWidth="1"/>
    <col min="6417" max="6417" width="9.85546875" style="260" customWidth="1"/>
    <col min="6418" max="6418" width="7.85546875" style="260" customWidth="1"/>
    <col min="6419" max="6419" width="23.42578125" style="260" customWidth="1"/>
    <col min="6420" max="6420" width="33.85546875" style="260" customWidth="1"/>
    <col min="6421" max="6422" width="11.42578125" style="260" customWidth="1"/>
    <col min="6423" max="6423" width="23.42578125" style="260" customWidth="1"/>
    <col min="6424" max="6656" width="11" style="260"/>
    <col min="6657" max="6657" width="31.85546875" style="260" customWidth="1"/>
    <col min="6658" max="6658" width="11" style="260" customWidth="1"/>
    <col min="6659" max="6659" width="10.42578125" style="260" customWidth="1"/>
    <col min="6660" max="6663" width="9.28515625" style="260" customWidth="1"/>
    <col min="6664" max="6664" width="10.7109375" style="260" customWidth="1"/>
    <col min="6665" max="6665" width="27" style="260" customWidth="1"/>
    <col min="6666" max="6666" width="6.42578125" style="260" customWidth="1"/>
    <col min="6667" max="6667" width="8.7109375" style="260" customWidth="1"/>
    <col min="6668" max="6668" width="11" style="260" customWidth="1"/>
    <col min="6669" max="6669" width="7.85546875" style="260" customWidth="1"/>
    <col min="6670" max="6670" width="9.28515625" style="260" customWidth="1"/>
    <col min="6671" max="6671" width="10.42578125" style="260" customWidth="1"/>
    <col min="6672" max="6672" width="7" style="260" customWidth="1"/>
    <col min="6673" max="6673" width="9.85546875" style="260" customWidth="1"/>
    <col min="6674" max="6674" width="7.85546875" style="260" customWidth="1"/>
    <col min="6675" max="6675" width="23.42578125" style="260" customWidth="1"/>
    <col min="6676" max="6676" width="33.85546875" style="260" customWidth="1"/>
    <col min="6677" max="6678" width="11.42578125" style="260" customWidth="1"/>
    <col min="6679" max="6679" width="23.42578125" style="260" customWidth="1"/>
    <col min="6680" max="6912" width="11" style="260"/>
    <col min="6913" max="6913" width="31.85546875" style="260" customWidth="1"/>
    <col min="6914" max="6914" width="11" style="260" customWidth="1"/>
    <col min="6915" max="6915" width="10.42578125" style="260" customWidth="1"/>
    <col min="6916" max="6919" width="9.28515625" style="260" customWidth="1"/>
    <col min="6920" max="6920" width="10.7109375" style="260" customWidth="1"/>
    <col min="6921" max="6921" width="27" style="260" customWidth="1"/>
    <col min="6922" max="6922" width="6.42578125" style="260" customWidth="1"/>
    <col min="6923" max="6923" width="8.7109375" style="260" customWidth="1"/>
    <col min="6924" max="6924" width="11" style="260" customWidth="1"/>
    <col min="6925" max="6925" width="7.85546875" style="260" customWidth="1"/>
    <col min="6926" max="6926" width="9.28515625" style="260" customWidth="1"/>
    <col min="6927" max="6927" width="10.42578125" style="260" customWidth="1"/>
    <col min="6928" max="6928" width="7" style="260" customWidth="1"/>
    <col min="6929" max="6929" width="9.85546875" style="260" customWidth="1"/>
    <col min="6930" max="6930" width="7.85546875" style="260" customWidth="1"/>
    <col min="6931" max="6931" width="23.42578125" style="260" customWidth="1"/>
    <col min="6932" max="6932" width="33.85546875" style="260" customWidth="1"/>
    <col min="6933" max="6934" width="11.42578125" style="260" customWidth="1"/>
    <col min="6935" max="6935" width="23.42578125" style="260" customWidth="1"/>
    <col min="6936" max="7168" width="11" style="260"/>
    <col min="7169" max="7169" width="31.85546875" style="260" customWidth="1"/>
    <col min="7170" max="7170" width="11" style="260" customWidth="1"/>
    <col min="7171" max="7171" width="10.42578125" style="260" customWidth="1"/>
    <col min="7172" max="7175" width="9.28515625" style="260" customWidth="1"/>
    <col min="7176" max="7176" width="10.7109375" style="260" customWidth="1"/>
    <col min="7177" max="7177" width="27" style="260" customWidth="1"/>
    <col min="7178" max="7178" width="6.42578125" style="260" customWidth="1"/>
    <col min="7179" max="7179" width="8.7109375" style="260" customWidth="1"/>
    <col min="7180" max="7180" width="11" style="260" customWidth="1"/>
    <col min="7181" max="7181" width="7.85546875" style="260" customWidth="1"/>
    <col min="7182" max="7182" width="9.28515625" style="260" customWidth="1"/>
    <col min="7183" max="7183" width="10.42578125" style="260" customWidth="1"/>
    <col min="7184" max="7184" width="7" style="260" customWidth="1"/>
    <col min="7185" max="7185" width="9.85546875" style="260" customWidth="1"/>
    <col min="7186" max="7186" width="7.85546875" style="260" customWidth="1"/>
    <col min="7187" max="7187" width="23.42578125" style="260" customWidth="1"/>
    <col min="7188" max="7188" width="33.85546875" style="260" customWidth="1"/>
    <col min="7189" max="7190" width="11.42578125" style="260" customWidth="1"/>
    <col min="7191" max="7191" width="23.42578125" style="260" customWidth="1"/>
    <col min="7192" max="7424" width="11" style="260"/>
    <col min="7425" max="7425" width="31.85546875" style="260" customWidth="1"/>
    <col min="7426" max="7426" width="11" style="260" customWidth="1"/>
    <col min="7427" max="7427" width="10.42578125" style="260" customWidth="1"/>
    <col min="7428" max="7431" width="9.28515625" style="260" customWidth="1"/>
    <col min="7432" max="7432" width="10.7109375" style="260" customWidth="1"/>
    <col min="7433" max="7433" width="27" style="260" customWidth="1"/>
    <col min="7434" max="7434" width="6.42578125" style="260" customWidth="1"/>
    <col min="7435" max="7435" width="8.7109375" style="260" customWidth="1"/>
    <col min="7436" max="7436" width="11" style="260" customWidth="1"/>
    <col min="7437" max="7437" width="7.85546875" style="260" customWidth="1"/>
    <col min="7438" max="7438" width="9.28515625" style="260" customWidth="1"/>
    <col min="7439" max="7439" width="10.42578125" style="260" customWidth="1"/>
    <col min="7440" max="7440" width="7" style="260" customWidth="1"/>
    <col min="7441" max="7441" width="9.85546875" style="260" customWidth="1"/>
    <col min="7442" max="7442" width="7.85546875" style="260" customWidth="1"/>
    <col min="7443" max="7443" width="23.42578125" style="260" customWidth="1"/>
    <col min="7444" max="7444" width="33.85546875" style="260" customWidth="1"/>
    <col min="7445" max="7446" width="11.42578125" style="260" customWidth="1"/>
    <col min="7447" max="7447" width="23.42578125" style="260" customWidth="1"/>
    <col min="7448" max="7680" width="11" style="260"/>
    <col min="7681" max="7681" width="31.85546875" style="260" customWidth="1"/>
    <col min="7682" max="7682" width="11" style="260" customWidth="1"/>
    <col min="7683" max="7683" width="10.42578125" style="260" customWidth="1"/>
    <col min="7684" max="7687" width="9.28515625" style="260" customWidth="1"/>
    <col min="7688" max="7688" width="10.7109375" style="260" customWidth="1"/>
    <col min="7689" max="7689" width="27" style="260" customWidth="1"/>
    <col min="7690" max="7690" width="6.42578125" style="260" customWidth="1"/>
    <col min="7691" max="7691" width="8.7109375" style="260" customWidth="1"/>
    <col min="7692" max="7692" width="11" style="260" customWidth="1"/>
    <col min="7693" max="7693" width="7.85546875" style="260" customWidth="1"/>
    <col min="7694" max="7694" width="9.28515625" style="260" customWidth="1"/>
    <col min="7695" max="7695" width="10.42578125" style="260" customWidth="1"/>
    <col min="7696" max="7696" width="7" style="260" customWidth="1"/>
    <col min="7697" max="7697" width="9.85546875" style="260" customWidth="1"/>
    <col min="7698" max="7698" width="7.85546875" style="260" customWidth="1"/>
    <col min="7699" max="7699" width="23.42578125" style="260" customWidth="1"/>
    <col min="7700" max="7700" width="33.85546875" style="260" customWidth="1"/>
    <col min="7701" max="7702" width="11.42578125" style="260" customWidth="1"/>
    <col min="7703" max="7703" width="23.42578125" style="260" customWidth="1"/>
    <col min="7704" max="7936" width="11" style="260"/>
    <col min="7937" max="7937" width="31.85546875" style="260" customWidth="1"/>
    <col min="7938" max="7938" width="11" style="260" customWidth="1"/>
    <col min="7939" max="7939" width="10.42578125" style="260" customWidth="1"/>
    <col min="7940" max="7943" width="9.28515625" style="260" customWidth="1"/>
    <col min="7944" max="7944" width="10.7109375" style="260" customWidth="1"/>
    <col min="7945" max="7945" width="27" style="260" customWidth="1"/>
    <col min="7946" max="7946" width="6.42578125" style="260" customWidth="1"/>
    <col min="7947" max="7947" width="8.7109375" style="260" customWidth="1"/>
    <col min="7948" max="7948" width="11" style="260" customWidth="1"/>
    <col min="7949" max="7949" width="7.85546875" style="260" customWidth="1"/>
    <col min="7950" max="7950" width="9.28515625" style="260" customWidth="1"/>
    <col min="7951" max="7951" width="10.42578125" style="260" customWidth="1"/>
    <col min="7952" max="7952" width="7" style="260" customWidth="1"/>
    <col min="7953" max="7953" width="9.85546875" style="260" customWidth="1"/>
    <col min="7954" max="7954" width="7.85546875" style="260" customWidth="1"/>
    <col min="7955" max="7955" width="23.42578125" style="260" customWidth="1"/>
    <col min="7956" max="7956" width="33.85546875" style="260" customWidth="1"/>
    <col min="7957" max="7958" width="11.42578125" style="260" customWidth="1"/>
    <col min="7959" max="7959" width="23.42578125" style="260" customWidth="1"/>
    <col min="7960" max="8192" width="11" style="260"/>
    <col min="8193" max="8193" width="31.85546875" style="260" customWidth="1"/>
    <col min="8194" max="8194" width="11" style="260" customWidth="1"/>
    <col min="8195" max="8195" width="10.42578125" style="260" customWidth="1"/>
    <col min="8196" max="8199" width="9.28515625" style="260" customWidth="1"/>
    <col min="8200" max="8200" width="10.7109375" style="260" customWidth="1"/>
    <col min="8201" max="8201" width="27" style="260" customWidth="1"/>
    <col min="8202" max="8202" width="6.42578125" style="260" customWidth="1"/>
    <col min="8203" max="8203" width="8.7109375" style="260" customWidth="1"/>
    <col min="8204" max="8204" width="11" style="260" customWidth="1"/>
    <col min="8205" max="8205" width="7.85546875" style="260" customWidth="1"/>
    <col min="8206" max="8206" width="9.28515625" style="260" customWidth="1"/>
    <col min="8207" max="8207" width="10.42578125" style="260" customWidth="1"/>
    <col min="8208" max="8208" width="7" style="260" customWidth="1"/>
    <col min="8209" max="8209" width="9.85546875" style="260" customWidth="1"/>
    <col min="8210" max="8210" width="7.85546875" style="260" customWidth="1"/>
    <col min="8211" max="8211" width="23.42578125" style="260" customWidth="1"/>
    <col min="8212" max="8212" width="33.85546875" style="260" customWidth="1"/>
    <col min="8213" max="8214" width="11.42578125" style="260" customWidth="1"/>
    <col min="8215" max="8215" width="23.42578125" style="260" customWidth="1"/>
    <col min="8216" max="8448" width="11" style="260"/>
    <col min="8449" max="8449" width="31.85546875" style="260" customWidth="1"/>
    <col min="8450" max="8450" width="11" style="260" customWidth="1"/>
    <col min="8451" max="8451" width="10.42578125" style="260" customWidth="1"/>
    <col min="8452" max="8455" width="9.28515625" style="260" customWidth="1"/>
    <col min="8456" max="8456" width="10.7109375" style="260" customWidth="1"/>
    <col min="8457" max="8457" width="27" style="260" customWidth="1"/>
    <col min="8458" max="8458" width="6.42578125" style="260" customWidth="1"/>
    <col min="8459" max="8459" width="8.7109375" style="260" customWidth="1"/>
    <col min="8460" max="8460" width="11" style="260" customWidth="1"/>
    <col min="8461" max="8461" width="7.85546875" style="260" customWidth="1"/>
    <col min="8462" max="8462" width="9.28515625" style="260" customWidth="1"/>
    <col min="8463" max="8463" width="10.42578125" style="260" customWidth="1"/>
    <col min="8464" max="8464" width="7" style="260" customWidth="1"/>
    <col min="8465" max="8465" width="9.85546875" style="260" customWidth="1"/>
    <col min="8466" max="8466" width="7.85546875" style="260" customWidth="1"/>
    <col min="8467" max="8467" width="23.42578125" style="260" customWidth="1"/>
    <col min="8468" max="8468" width="33.85546875" style="260" customWidth="1"/>
    <col min="8469" max="8470" width="11.42578125" style="260" customWidth="1"/>
    <col min="8471" max="8471" width="23.42578125" style="260" customWidth="1"/>
    <col min="8472" max="8704" width="11" style="260"/>
    <col min="8705" max="8705" width="31.85546875" style="260" customWidth="1"/>
    <col min="8706" max="8706" width="11" style="260" customWidth="1"/>
    <col min="8707" max="8707" width="10.42578125" style="260" customWidth="1"/>
    <col min="8708" max="8711" width="9.28515625" style="260" customWidth="1"/>
    <col min="8712" max="8712" width="10.7109375" style="260" customWidth="1"/>
    <col min="8713" max="8713" width="27" style="260" customWidth="1"/>
    <col min="8714" max="8714" width="6.42578125" style="260" customWidth="1"/>
    <col min="8715" max="8715" width="8.7109375" style="260" customWidth="1"/>
    <col min="8716" max="8716" width="11" style="260" customWidth="1"/>
    <col min="8717" max="8717" width="7.85546875" style="260" customWidth="1"/>
    <col min="8718" max="8718" width="9.28515625" style="260" customWidth="1"/>
    <col min="8719" max="8719" width="10.42578125" style="260" customWidth="1"/>
    <col min="8720" max="8720" width="7" style="260" customWidth="1"/>
    <col min="8721" max="8721" width="9.85546875" style="260" customWidth="1"/>
    <col min="8722" max="8722" width="7.85546875" style="260" customWidth="1"/>
    <col min="8723" max="8723" width="23.42578125" style="260" customWidth="1"/>
    <col min="8724" max="8724" width="33.85546875" style="260" customWidth="1"/>
    <col min="8725" max="8726" width="11.42578125" style="260" customWidth="1"/>
    <col min="8727" max="8727" width="23.42578125" style="260" customWidth="1"/>
    <col min="8728" max="8960" width="11" style="260"/>
    <col min="8961" max="8961" width="31.85546875" style="260" customWidth="1"/>
    <col min="8962" max="8962" width="11" style="260" customWidth="1"/>
    <col min="8963" max="8963" width="10.42578125" style="260" customWidth="1"/>
    <col min="8964" max="8967" width="9.28515625" style="260" customWidth="1"/>
    <col min="8968" max="8968" width="10.7109375" style="260" customWidth="1"/>
    <col min="8969" max="8969" width="27" style="260" customWidth="1"/>
    <col min="8970" max="8970" width="6.42578125" style="260" customWidth="1"/>
    <col min="8971" max="8971" width="8.7109375" style="260" customWidth="1"/>
    <col min="8972" max="8972" width="11" style="260" customWidth="1"/>
    <col min="8973" max="8973" width="7.85546875" style="260" customWidth="1"/>
    <col min="8974" max="8974" width="9.28515625" style="260" customWidth="1"/>
    <col min="8975" max="8975" width="10.42578125" style="260" customWidth="1"/>
    <col min="8976" max="8976" width="7" style="260" customWidth="1"/>
    <col min="8977" max="8977" width="9.85546875" style="260" customWidth="1"/>
    <col min="8978" max="8978" width="7.85546875" style="260" customWidth="1"/>
    <col min="8979" max="8979" width="23.42578125" style="260" customWidth="1"/>
    <col min="8980" max="8980" width="33.85546875" style="260" customWidth="1"/>
    <col min="8981" max="8982" width="11.42578125" style="260" customWidth="1"/>
    <col min="8983" max="8983" width="23.42578125" style="260" customWidth="1"/>
    <col min="8984" max="9216" width="11" style="260"/>
    <col min="9217" max="9217" width="31.85546875" style="260" customWidth="1"/>
    <col min="9218" max="9218" width="11" style="260" customWidth="1"/>
    <col min="9219" max="9219" width="10.42578125" style="260" customWidth="1"/>
    <col min="9220" max="9223" width="9.28515625" style="260" customWidth="1"/>
    <col min="9224" max="9224" width="10.7109375" style="260" customWidth="1"/>
    <col min="9225" max="9225" width="27" style="260" customWidth="1"/>
    <col min="9226" max="9226" width="6.42578125" style="260" customWidth="1"/>
    <col min="9227" max="9227" width="8.7109375" style="260" customWidth="1"/>
    <col min="9228" max="9228" width="11" style="260" customWidth="1"/>
    <col min="9229" max="9229" width="7.85546875" style="260" customWidth="1"/>
    <col min="9230" max="9230" width="9.28515625" style="260" customWidth="1"/>
    <col min="9231" max="9231" width="10.42578125" style="260" customWidth="1"/>
    <col min="9232" max="9232" width="7" style="260" customWidth="1"/>
    <col min="9233" max="9233" width="9.85546875" style="260" customWidth="1"/>
    <col min="9234" max="9234" width="7.85546875" style="260" customWidth="1"/>
    <col min="9235" max="9235" width="23.42578125" style="260" customWidth="1"/>
    <col min="9236" max="9236" width="33.85546875" style="260" customWidth="1"/>
    <col min="9237" max="9238" width="11.42578125" style="260" customWidth="1"/>
    <col min="9239" max="9239" width="23.42578125" style="260" customWidth="1"/>
    <col min="9240" max="9472" width="11" style="260"/>
    <col min="9473" max="9473" width="31.85546875" style="260" customWidth="1"/>
    <col min="9474" max="9474" width="11" style="260" customWidth="1"/>
    <col min="9475" max="9475" width="10.42578125" style="260" customWidth="1"/>
    <col min="9476" max="9479" width="9.28515625" style="260" customWidth="1"/>
    <col min="9480" max="9480" width="10.7109375" style="260" customWidth="1"/>
    <col min="9481" max="9481" width="27" style="260" customWidth="1"/>
    <col min="9482" max="9482" width="6.42578125" style="260" customWidth="1"/>
    <col min="9483" max="9483" width="8.7109375" style="260" customWidth="1"/>
    <col min="9484" max="9484" width="11" style="260" customWidth="1"/>
    <col min="9485" max="9485" width="7.85546875" style="260" customWidth="1"/>
    <col min="9486" max="9486" width="9.28515625" style="260" customWidth="1"/>
    <col min="9487" max="9487" width="10.42578125" style="260" customWidth="1"/>
    <col min="9488" max="9488" width="7" style="260" customWidth="1"/>
    <col min="9489" max="9489" width="9.85546875" style="260" customWidth="1"/>
    <col min="9490" max="9490" width="7.85546875" style="260" customWidth="1"/>
    <col min="9491" max="9491" width="23.42578125" style="260" customWidth="1"/>
    <col min="9492" max="9492" width="33.85546875" style="260" customWidth="1"/>
    <col min="9493" max="9494" width="11.42578125" style="260" customWidth="1"/>
    <col min="9495" max="9495" width="23.42578125" style="260" customWidth="1"/>
    <col min="9496" max="9728" width="11" style="260"/>
    <col min="9729" max="9729" width="31.85546875" style="260" customWidth="1"/>
    <col min="9730" max="9730" width="11" style="260" customWidth="1"/>
    <col min="9731" max="9731" width="10.42578125" style="260" customWidth="1"/>
    <col min="9732" max="9735" width="9.28515625" style="260" customWidth="1"/>
    <col min="9736" max="9736" width="10.7109375" style="260" customWidth="1"/>
    <col min="9737" max="9737" width="27" style="260" customWidth="1"/>
    <col min="9738" max="9738" width="6.42578125" style="260" customWidth="1"/>
    <col min="9739" max="9739" width="8.7109375" style="260" customWidth="1"/>
    <col min="9740" max="9740" width="11" style="260" customWidth="1"/>
    <col min="9741" max="9741" width="7.85546875" style="260" customWidth="1"/>
    <col min="9742" max="9742" width="9.28515625" style="260" customWidth="1"/>
    <col min="9743" max="9743" width="10.42578125" style="260" customWidth="1"/>
    <col min="9744" max="9744" width="7" style="260" customWidth="1"/>
    <col min="9745" max="9745" width="9.85546875" style="260" customWidth="1"/>
    <col min="9746" max="9746" width="7.85546875" style="260" customWidth="1"/>
    <col min="9747" max="9747" width="23.42578125" style="260" customWidth="1"/>
    <col min="9748" max="9748" width="33.85546875" style="260" customWidth="1"/>
    <col min="9749" max="9750" width="11.42578125" style="260" customWidth="1"/>
    <col min="9751" max="9751" width="23.42578125" style="260" customWidth="1"/>
    <col min="9752" max="9984" width="11" style="260"/>
    <col min="9985" max="9985" width="31.85546875" style="260" customWidth="1"/>
    <col min="9986" max="9986" width="11" style="260" customWidth="1"/>
    <col min="9987" max="9987" width="10.42578125" style="260" customWidth="1"/>
    <col min="9988" max="9991" width="9.28515625" style="260" customWidth="1"/>
    <col min="9992" max="9992" width="10.7109375" style="260" customWidth="1"/>
    <col min="9993" max="9993" width="27" style="260" customWidth="1"/>
    <col min="9994" max="9994" width="6.42578125" style="260" customWidth="1"/>
    <col min="9995" max="9995" width="8.7109375" style="260" customWidth="1"/>
    <col min="9996" max="9996" width="11" style="260" customWidth="1"/>
    <col min="9997" max="9997" width="7.85546875" style="260" customWidth="1"/>
    <col min="9998" max="9998" width="9.28515625" style="260" customWidth="1"/>
    <col min="9999" max="9999" width="10.42578125" style="260" customWidth="1"/>
    <col min="10000" max="10000" width="7" style="260" customWidth="1"/>
    <col min="10001" max="10001" width="9.85546875" style="260" customWidth="1"/>
    <col min="10002" max="10002" width="7.85546875" style="260" customWidth="1"/>
    <col min="10003" max="10003" width="23.42578125" style="260" customWidth="1"/>
    <col min="10004" max="10004" width="33.85546875" style="260" customWidth="1"/>
    <col min="10005" max="10006" width="11.42578125" style="260" customWidth="1"/>
    <col min="10007" max="10007" width="23.42578125" style="260" customWidth="1"/>
    <col min="10008" max="10240" width="11" style="260"/>
    <col min="10241" max="10241" width="31.85546875" style="260" customWidth="1"/>
    <col min="10242" max="10242" width="11" style="260" customWidth="1"/>
    <col min="10243" max="10243" width="10.42578125" style="260" customWidth="1"/>
    <col min="10244" max="10247" width="9.28515625" style="260" customWidth="1"/>
    <col min="10248" max="10248" width="10.7109375" style="260" customWidth="1"/>
    <col min="10249" max="10249" width="27" style="260" customWidth="1"/>
    <col min="10250" max="10250" width="6.42578125" style="260" customWidth="1"/>
    <col min="10251" max="10251" width="8.7109375" style="260" customWidth="1"/>
    <col min="10252" max="10252" width="11" style="260" customWidth="1"/>
    <col min="10253" max="10253" width="7.85546875" style="260" customWidth="1"/>
    <col min="10254" max="10254" width="9.28515625" style="260" customWidth="1"/>
    <col min="10255" max="10255" width="10.42578125" style="260" customWidth="1"/>
    <col min="10256" max="10256" width="7" style="260" customWidth="1"/>
    <col min="10257" max="10257" width="9.85546875" style="260" customWidth="1"/>
    <col min="10258" max="10258" width="7.85546875" style="260" customWidth="1"/>
    <col min="10259" max="10259" width="23.42578125" style="260" customWidth="1"/>
    <col min="10260" max="10260" width="33.85546875" style="260" customWidth="1"/>
    <col min="10261" max="10262" width="11.42578125" style="260" customWidth="1"/>
    <col min="10263" max="10263" width="23.42578125" style="260" customWidth="1"/>
    <col min="10264" max="10496" width="11" style="260"/>
    <col min="10497" max="10497" width="31.85546875" style="260" customWidth="1"/>
    <col min="10498" max="10498" width="11" style="260" customWidth="1"/>
    <col min="10499" max="10499" width="10.42578125" style="260" customWidth="1"/>
    <col min="10500" max="10503" width="9.28515625" style="260" customWidth="1"/>
    <col min="10504" max="10504" width="10.7109375" style="260" customWidth="1"/>
    <col min="10505" max="10505" width="27" style="260" customWidth="1"/>
    <col min="10506" max="10506" width="6.42578125" style="260" customWidth="1"/>
    <col min="10507" max="10507" width="8.7109375" style="260" customWidth="1"/>
    <col min="10508" max="10508" width="11" style="260" customWidth="1"/>
    <col min="10509" max="10509" width="7.85546875" style="260" customWidth="1"/>
    <col min="10510" max="10510" width="9.28515625" style="260" customWidth="1"/>
    <col min="10511" max="10511" width="10.42578125" style="260" customWidth="1"/>
    <col min="10512" max="10512" width="7" style="260" customWidth="1"/>
    <col min="10513" max="10513" width="9.85546875" style="260" customWidth="1"/>
    <col min="10514" max="10514" width="7.85546875" style="260" customWidth="1"/>
    <col min="10515" max="10515" width="23.42578125" style="260" customWidth="1"/>
    <col min="10516" max="10516" width="33.85546875" style="260" customWidth="1"/>
    <col min="10517" max="10518" width="11.42578125" style="260" customWidth="1"/>
    <col min="10519" max="10519" width="23.42578125" style="260" customWidth="1"/>
    <col min="10520" max="10752" width="11" style="260"/>
    <col min="10753" max="10753" width="31.85546875" style="260" customWidth="1"/>
    <col min="10754" max="10754" width="11" style="260" customWidth="1"/>
    <col min="10755" max="10755" width="10.42578125" style="260" customWidth="1"/>
    <col min="10756" max="10759" width="9.28515625" style="260" customWidth="1"/>
    <col min="10760" max="10760" width="10.7109375" style="260" customWidth="1"/>
    <col min="10761" max="10761" width="27" style="260" customWidth="1"/>
    <col min="10762" max="10762" width="6.42578125" style="260" customWidth="1"/>
    <col min="10763" max="10763" width="8.7109375" style="260" customWidth="1"/>
    <col min="10764" max="10764" width="11" style="260" customWidth="1"/>
    <col min="10765" max="10765" width="7.85546875" style="260" customWidth="1"/>
    <col min="10766" max="10766" width="9.28515625" style="260" customWidth="1"/>
    <col min="10767" max="10767" width="10.42578125" style="260" customWidth="1"/>
    <col min="10768" max="10768" width="7" style="260" customWidth="1"/>
    <col min="10769" max="10769" width="9.85546875" style="260" customWidth="1"/>
    <col min="10770" max="10770" width="7.85546875" style="260" customWidth="1"/>
    <col min="10771" max="10771" width="23.42578125" style="260" customWidth="1"/>
    <col min="10772" max="10772" width="33.85546875" style="260" customWidth="1"/>
    <col min="10773" max="10774" width="11.42578125" style="260" customWidth="1"/>
    <col min="10775" max="10775" width="23.42578125" style="260" customWidth="1"/>
    <col min="10776" max="11008" width="11" style="260"/>
    <col min="11009" max="11009" width="31.85546875" style="260" customWidth="1"/>
    <col min="11010" max="11010" width="11" style="260" customWidth="1"/>
    <col min="11011" max="11011" width="10.42578125" style="260" customWidth="1"/>
    <col min="11012" max="11015" width="9.28515625" style="260" customWidth="1"/>
    <col min="11016" max="11016" width="10.7109375" style="260" customWidth="1"/>
    <col min="11017" max="11017" width="27" style="260" customWidth="1"/>
    <col min="11018" max="11018" width="6.42578125" style="260" customWidth="1"/>
    <col min="11019" max="11019" width="8.7109375" style="260" customWidth="1"/>
    <col min="11020" max="11020" width="11" style="260" customWidth="1"/>
    <col min="11021" max="11021" width="7.85546875" style="260" customWidth="1"/>
    <col min="11022" max="11022" width="9.28515625" style="260" customWidth="1"/>
    <col min="11023" max="11023" width="10.42578125" style="260" customWidth="1"/>
    <col min="11024" max="11024" width="7" style="260" customWidth="1"/>
    <col min="11025" max="11025" width="9.85546875" style="260" customWidth="1"/>
    <col min="11026" max="11026" width="7.85546875" style="260" customWidth="1"/>
    <col min="11027" max="11027" width="23.42578125" style="260" customWidth="1"/>
    <col min="11028" max="11028" width="33.85546875" style="260" customWidth="1"/>
    <col min="11029" max="11030" width="11.42578125" style="260" customWidth="1"/>
    <col min="11031" max="11031" width="23.42578125" style="260" customWidth="1"/>
    <col min="11032" max="11264" width="11" style="260"/>
    <col min="11265" max="11265" width="31.85546875" style="260" customWidth="1"/>
    <col min="11266" max="11266" width="11" style="260" customWidth="1"/>
    <col min="11267" max="11267" width="10.42578125" style="260" customWidth="1"/>
    <col min="11268" max="11271" width="9.28515625" style="260" customWidth="1"/>
    <col min="11272" max="11272" width="10.7109375" style="260" customWidth="1"/>
    <col min="11273" max="11273" width="27" style="260" customWidth="1"/>
    <col min="11274" max="11274" width="6.42578125" style="260" customWidth="1"/>
    <col min="11275" max="11275" width="8.7109375" style="260" customWidth="1"/>
    <col min="11276" max="11276" width="11" style="260" customWidth="1"/>
    <col min="11277" max="11277" width="7.85546875" style="260" customWidth="1"/>
    <col min="11278" max="11278" width="9.28515625" style="260" customWidth="1"/>
    <col min="11279" max="11279" width="10.42578125" style="260" customWidth="1"/>
    <col min="11280" max="11280" width="7" style="260" customWidth="1"/>
    <col min="11281" max="11281" width="9.85546875" style="260" customWidth="1"/>
    <col min="11282" max="11282" width="7.85546875" style="260" customWidth="1"/>
    <col min="11283" max="11283" width="23.42578125" style="260" customWidth="1"/>
    <col min="11284" max="11284" width="33.85546875" style="260" customWidth="1"/>
    <col min="11285" max="11286" width="11.42578125" style="260" customWidth="1"/>
    <col min="11287" max="11287" width="23.42578125" style="260" customWidth="1"/>
    <col min="11288" max="11520" width="11" style="260"/>
    <col min="11521" max="11521" width="31.85546875" style="260" customWidth="1"/>
    <col min="11522" max="11522" width="11" style="260" customWidth="1"/>
    <col min="11523" max="11523" width="10.42578125" style="260" customWidth="1"/>
    <col min="11524" max="11527" width="9.28515625" style="260" customWidth="1"/>
    <col min="11528" max="11528" width="10.7109375" style="260" customWidth="1"/>
    <col min="11529" max="11529" width="27" style="260" customWidth="1"/>
    <col min="11530" max="11530" width="6.42578125" style="260" customWidth="1"/>
    <col min="11531" max="11531" width="8.7109375" style="260" customWidth="1"/>
    <col min="11532" max="11532" width="11" style="260" customWidth="1"/>
    <col min="11533" max="11533" width="7.85546875" style="260" customWidth="1"/>
    <col min="11534" max="11534" width="9.28515625" style="260" customWidth="1"/>
    <col min="11535" max="11535" width="10.42578125" style="260" customWidth="1"/>
    <col min="11536" max="11536" width="7" style="260" customWidth="1"/>
    <col min="11537" max="11537" width="9.85546875" style="260" customWidth="1"/>
    <col min="11538" max="11538" width="7.85546875" style="260" customWidth="1"/>
    <col min="11539" max="11539" width="23.42578125" style="260" customWidth="1"/>
    <col min="11540" max="11540" width="33.85546875" style="260" customWidth="1"/>
    <col min="11541" max="11542" width="11.42578125" style="260" customWidth="1"/>
    <col min="11543" max="11543" width="23.42578125" style="260" customWidth="1"/>
    <col min="11544" max="11776" width="11" style="260"/>
    <col min="11777" max="11777" width="31.85546875" style="260" customWidth="1"/>
    <col min="11778" max="11778" width="11" style="260" customWidth="1"/>
    <col min="11779" max="11779" width="10.42578125" style="260" customWidth="1"/>
    <col min="11780" max="11783" width="9.28515625" style="260" customWidth="1"/>
    <col min="11784" max="11784" width="10.7109375" style="260" customWidth="1"/>
    <col min="11785" max="11785" width="27" style="260" customWidth="1"/>
    <col min="11786" max="11786" width="6.42578125" style="260" customWidth="1"/>
    <col min="11787" max="11787" width="8.7109375" style="260" customWidth="1"/>
    <col min="11788" max="11788" width="11" style="260" customWidth="1"/>
    <col min="11789" max="11789" width="7.85546875" style="260" customWidth="1"/>
    <col min="11790" max="11790" width="9.28515625" style="260" customWidth="1"/>
    <col min="11791" max="11791" width="10.42578125" style="260" customWidth="1"/>
    <col min="11792" max="11792" width="7" style="260" customWidth="1"/>
    <col min="11793" max="11793" width="9.85546875" style="260" customWidth="1"/>
    <col min="11794" max="11794" width="7.85546875" style="260" customWidth="1"/>
    <col min="11795" max="11795" width="23.42578125" style="260" customWidth="1"/>
    <col min="11796" max="11796" width="33.85546875" style="260" customWidth="1"/>
    <col min="11797" max="11798" width="11.42578125" style="260" customWidth="1"/>
    <col min="11799" max="11799" width="23.42578125" style="260" customWidth="1"/>
    <col min="11800" max="12032" width="11" style="260"/>
    <col min="12033" max="12033" width="31.85546875" style="260" customWidth="1"/>
    <col min="12034" max="12034" width="11" style="260" customWidth="1"/>
    <col min="12035" max="12035" width="10.42578125" style="260" customWidth="1"/>
    <col min="12036" max="12039" width="9.28515625" style="260" customWidth="1"/>
    <col min="12040" max="12040" width="10.7109375" style="260" customWidth="1"/>
    <col min="12041" max="12041" width="27" style="260" customWidth="1"/>
    <col min="12042" max="12042" width="6.42578125" style="260" customWidth="1"/>
    <col min="12043" max="12043" width="8.7109375" style="260" customWidth="1"/>
    <col min="12044" max="12044" width="11" style="260" customWidth="1"/>
    <col min="12045" max="12045" width="7.85546875" style="260" customWidth="1"/>
    <col min="12046" max="12046" width="9.28515625" style="260" customWidth="1"/>
    <col min="12047" max="12047" width="10.42578125" style="260" customWidth="1"/>
    <col min="12048" max="12048" width="7" style="260" customWidth="1"/>
    <col min="12049" max="12049" width="9.85546875" style="260" customWidth="1"/>
    <col min="12050" max="12050" width="7.85546875" style="260" customWidth="1"/>
    <col min="12051" max="12051" width="23.42578125" style="260" customWidth="1"/>
    <col min="12052" max="12052" width="33.85546875" style="260" customWidth="1"/>
    <col min="12053" max="12054" width="11.42578125" style="260" customWidth="1"/>
    <col min="12055" max="12055" width="23.42578125" style="260" customWidth="1"/>
    <col min="12056" max="12288" width="11" style="260"/>
    <col min="12289" max="12289" width="31.85546875" style="260" customWidth="1"/>
    <col min="12290" max="12290" width="11" style="260" customWidth="1"/>
    <col min="12291" max="12291" width="10.42578125" style="260" customWidth="1"/>
    <col min="12292" max="12295" width="9.28515625" style="260" customWidth="1"/>
    <col min="12296" max="12296" width="10.7109375" style="260" customWidth="1"/>
    <col min="12297" max="12297" width="27" style="260" customWidth="1"/>
    <col min="12298" max="12298" width="6.42578125" style="260" customWidth="1"/>
    <col min="12299" max="12299" width="8.7109375" style="260" customWidth="1"/>
    <col min="12300" max="12300" width="11" style="260" customWidth="1"/>
    <col min="12301" max="12301" width="7.85546875" style="260" customWidth="1"/>
    <col min="12302" max="12302" width="9.28515625" style="260" customWidth="1"/>
    <col min="12303" max="12303" width="10.42578125" style="260" customWidth="1"/>
    <col min="12304" max="12304" width="7" style="260" customWidth="1"/>
    <col min="12305" max="12305" width="9.85546875" style="260" customWidth="1"/>
    <col min="12306" max="12306" width="7.85546875" style="260" customWidth="1"/>
    <col min="12307" max="12307" width="23.42578125" style="260" customWidth="1"/>
    <col min="12308" max="12308" width="33.85546875" style="260" customWidth="1"/>
    <col min="12309" max="12310" width="11.42578125" style="260" customWidth="1"/>
    <col min="12311" max="12311" width="23.42578125" style="260" customWidth="1"/>
    <col min="12312" max="12544" width="11" style="260"/>
    <col min="12545" max="12545" width="31.85546875" style="260" customWidth="1"/>
    <col min="12546" max="12546" width="11" style="260" customWidth="1"/>
    <col min="12547" max="12547" width="10.42578125" style="260" customWidth="1"/>
    <col min="12548" max="12551" width="9.28515625" style="260" customWidth="1"/>
    <col min="12552" max="12552" width="10.7109375" style="260" customWidth="1"/>
    <col min="12553" max="12553" width="27" style="260" customWidth="1"/>
    <col min="12554" max="12554" width="6.42578125" style="260" customWidth="1"/>
    <col min="12555" max="12555" width="8.7109375" style="260" customWidth="1"/>
    <col min="12556" max="12556" width="11" style="260" customWidth="1"/>
    <col min="12557" max="12557" width="7.85546875" style="260" customWidth="1"/>
    <col min="12558" max="12558" width="9.28515625" style="260" customWidth="1"/>
    <col min="12559" max="12559" width="10.42578125" style="260" customWidth="1"/>
    <col min="12560" max="12560" width="7" style="260" customWidth="1"/>
    <col min="12561" max="12561" width="9.85546875" style="260" customWidth="1"/>
    <col min="12562" max="12562" width="7.85546875" style="260" customWidth="1"/>
    <col min="12563" max="12563" width="23.42578125" style="260" customWidth="1"/>
    <col min="12564" max="12564" width="33.85546875" style="260" customWidth="1"/>
    <col min="12565" max="12566" width="11.42578125" style="260" customWidth="1"/>
    <col min="12567" max="12567" width="23.42578125" style="260" customWidth="1"/>
    <col min="12568" max="12800" width="11" style="260"/>
    <col min="12801" max="12801" width="31.85546875" style="260" customWidth="1"/>
    <col min="12802" max="12802" width="11" style="260" customWidth="1"/>
    <col min="12803" max="12803" width="10.42578125" style="260" customWidth="1"/>
    <col min="12804" max="12807" width="9.28515625" style="260" customWidth="1"/>
    <col min="12808" max="12808" width="10.7109375" style="260" customWidth="1"/>
    <col min="12809" max="12809" width="27" style="260" customWidth="1"/>
    <col min="12810" max="12810" width="6.42578125" style="260" customWidth="1"/>
    <col min="12811" max="12811" width="8.7109375" style="260" customWidth="1"/>
    <col min="12812" max="12812" width="11" style="260" customWidth="1"/>
    <col min="12813" max="12813" width="7.85546875" style="260" customWidth="1"/>
    <col min="12814" max="12814" width="9.28515625" style="260" customWidth="1"/>
    <col min="12815" max="12815" width="10.42578125" style="260" customWidth="1"/>
    <col min="12816" max="12816" width="7" style="260" customWidth="1"/>
    <col min="12817" max="12817" width="9.85546875" style="260" customWidth="1"/>
    <col min="12818" max="12818" width="7.85546875" style="260" customWidth="1"/>
    <col min="12819" max="12819" width="23.42578125" style="260" customWidth="1"/>
    <col min="12820" max="12820" width="33.85546875" style="260" customWidth="1"/>
    <col min="12821" max="12822" width="11.42578125" style="260" customWidth="1"/>
    <col min="12823" max="12823" width="23.42578125" style="260" customWidth="1"/>
    <col min="12824" max="13056" width="11" style="260"/>
    <col min="13057" max="13057" width="31.85546875" style="260" customWidth="1"/>
    <col min="13058" max="13058" width="11" style="260" customWidth="1"/>
    <col min="13059" max="13059" width="10.42578125" style="260" customWidth="1"/>
    <col min="13060" max="13063" width="9.28515625" style="260" customWidth="1"/>
    <col min="13064" max="13064" width="10.7109375" style="260" customWidth="1"/>
    <col min="13065" max="13065" width="27" style="260" customWidth="1"/>
    <col min="13066" max="13066" width="6.42578125" style="260" customWidth="1"/>
    <col min="13067" max="13067" width="8.7109375" style="260" customWidth="1"/>
    <col min="13068" max="13068" width="11" style="260" customWidth="1"/>
    <col min="13069" max="13069" width="7.85546875" style="260" customWidth="1"/>
    <col min="13070" max="13070" width="9.28515625" style="260" customWidth="1"/>
    <col min="13071" max="13071" width="10.42578125" style="260" customWidth="1"/>
    <col min="13072" max="13072" width="7" style="260" customWidth="1"/>
    <col min="13073" max="13073" width="9.85546875" style="260" customWidth="1"/>
    <col min="13074" max="13074" width="7.85546875" style="260" customWidth="1"/>
    <col min="13075" max="13075" width="23.42578125" style="260" customWidth="1"/>
    <col min="13076" max="13076" width="33.85546875" style="260" customWidth="1"/>
    <col min="13077" max="13078" width="11.42578125" style="260" customWidth="1"/>
    <col min="13079" max="13079" width="23.42578125" style="260" customWidth="1"/>
    <col min="13080" max="13312" width="11" style="260"/>
    <col min="13313" max="13313" width="31.85546875" style="260" customWidth="1"/>
    <col min="13314" max="13314" width="11" style="260" customWidth="1"/>
    <col min="13315" max="13315" width="10.42578125" style="260" customWidth="1"/>
    <col min="13316" max="13319" width="9.28515625" style="260" customWidth="1"/>
    <col min="13320" max="13320" width="10.7109375" style="260" customWidth="1"/>
    <col min="13321" max="13321" width="27" style="260" customWidth="1"/>
    <col min="13322" max="13322" width="6.42578125" style="260" customWidth="1"/>
    <col min="13323" max="13323" width="8.7109375" style="260" customWidth="1"/>
    <col min="13324" max="13324" width="11" style="260" customWidth="1"/>
    <col min="13325" max="13325" width="7.85546875" style="260" customWidth="1"/>
    <col min="13326" max="13326" width="9.28515625" style="260" customWidth="1"/>
    <col min="13327" max="13327" width="10.42578125" style="260" customWidth="1"/>
    <col min="13328" max="13328" width="7" style="260" customWidth="1"/>
    <col min="13329" max="13329" width="9.85546875" style="260" customWidth="1"/>
    <col min="13330" max="13330" width="7.85546875" style="260" customWidth="1"/>
    <col min="13331" max="13331" width="23.42578125" style="260" customWidth="1"/>
    <col min="13332" max="13332" width="33.85546875" style="260" customWidth="1"/>
    <col min="13333" max="13334" width="11.42578125" style="260" customWidth="1"/>
    <col min="13335" max="13335" width="23.42578125" style="260" customWidth="1"/>
    <col min="13336" max="13568" width="11" style="260"/>
    <col min="13569" max="13569" width="31.85546875" style="260" customWidth="1"/>
    <col min="13570" max="13570" width="11" style="260" customWidth="1"/>
    <col min="13571" max="13571" width="10.42578125" style="260" customWidth="1"/>
    <col min="13572" max="13575" width="9.28515625" style="260" customWidth="1"/>
    <col min="13576" max="13576" width="10.7109375" style="260" customWidth="1"/>
    <col min="13577" max="13577" width="27" style="260" customWidth="1"/>
    <col min="13578" max="13578" width="6.42578125" style="260" customWidth="1"/>
    <col min="13579" max="13579" width="8.7109375" style="260" customWidth="1"/>
    <col min="13580" max="13580" width="11" style="260" customWidth="1"/>
    <col min="13581" max="13581" width="7.85546875" style="260" customWidth="1"/>
    <col min="13582" max="13582" width="9.28515625" style="260" customWidth="1"/>
    <col min="13583" max="13583" width="10.42578125" style="260" customWidth="1"/>
    <col min="13584" max="13584" width="7" style="260" customWidth="1"/>
    <col min="13585" max="13585" width="9.85546875" style="260" customWidth="1"/>
    <col min="13586" max="13586" width="7.85546875" style="260" customWidth="1"/>
    <col min="13587" max="13587" width="23.42578125" style="260" customWidth="1"/>
    <col min="13588" max="13588" width="33.85546875" style="260" customWidth="1"/>
    <col min="13589" max="13590" width="11.42578125" style="260" customWidth="1"/>
    <col min="13591" max="13591" width="23.42578125" style="260" customWidth="1"/>
    <col min="13592" max="13824" width="11" style="260"/>
    <col min="13825" max="13825" width="31.85546875" style="260" customWidth="1"/>
    <col min="13826" max="13826" width="11" style="260" customWidth="1"/>
    <col min="13827" max="13827" width="10.42578125" style="260" customWidth="1"/>
    <col min="13828" max="13831" width="9.28515625" style="260" customWidth="1"/>
    <col min="13832" max="13832" width="10.7109375" style="260" customWidth="1"/>
    <col min="13833" max="13833" width="27" style="260" customWidth="1"/>
    <col min="13834" max="13834" width="6.42578125" style="260" customWidth="1"/>
    <col min="13835" max="13835" width="8.7109375" style="260" customWidth="1"/>
    <col min="13836" max="13836" width="11" style="260" customWidth="1"/>
    <col min="13837" max="13837" width="7.85546875" style="260" customWidth="1"/>
    <col min="13838" max="13838" width="9.28515625" style="260" customWidth="1"/>
    <col min="13839" max="13839" width="10.42578125" style="260" customWidth="1"/>
    <col min="13840" max="13840" width="7" style="260" customWidth="1"/>
    <col min="13841" max="13841" width="9.85546875" style="260" customWidth="1"/>
    <col min="13842" max="13842" width="7.85546875" style="260" customWidth="1"/>
    <col min="13843" max="13843" width="23.42578125" style="260" customWidth="1"/>
    <col min="13844" max="13844" width="33.85546875" style="260" customWidth="1"/>
    <col min="13845" max="13846" width="11.42578125" style="260" customWidth="1"/>
    <col min="13847" max="13847" width="23.42578125" style="260" customWidth="1"/>
    <col min="13848" max="14080" width="11" style="260"/>
    <col min="14081" max="14081" width="31.85546875" style="260" customWidth="1"/>
    <col min="14082" max="14082" width="11" style="260" customWidth="1"/>
    <col min="14083" max="14083" width="10.42578125" style="260" customWidth="1"/>
    <col min="14084" max="14087" width="9.28515625" style="260" customWidth="1"/>
    <col min="14088" max="14088" width="10.7109375" style="260" customWidth="1"/>
    <col min="14089" max="14089" width="27" style="260" customWidth="1"/>
    <col min="14090" max="14090" width="6.42578125" style="260" customWidth="1"/>
    <col min="14091" max="14091" width="8.7109375" style="260" customWidth="1"/>
    <col min="14092" max="14092" width="11" style="260" customWidth="1"/>
    <col min="14093" max="14093" width="7.85546875" style="260" customWidth="1"/>
    <col min="14094" max="14094" width="9.28515625" style="260" customWidth="1"/>
    <col min="14095" max="14095" width="10.42578125" style="260" customWidth="1"/>
    <col min="14096" max="14096" width="7" style="260" customWidth="1"/>
    <col min="14097" max="14097" width="9.85546875" style="260" customWidth="1"/>
    <col min="14098" max="14098" width="7.85546875" style="260" customWidth="1"/>
    <col min="14099" max="14099" width="23.42578125" style="260" customWidth="1"/>
    <col min="14100" max="14100" width="33.85546875" style="260" customWidth="1"/>
    <col min="14101" max="14102" width="11.42578125" style="260" customWidth="1"/>
    <col min="14103" max="14103" width="23.42578125" style="260" customWidth="1"/>
    <col min="14104" max="14336" width="11" style="260"/>
    <col min="14337" max="14337" width="31.85546875" style="260" customWidth="1"/>
    <col min="14338" max="14338" width="11" style="260" customWidth="1"/>
    <col min="14339" max="14339" width="10.42578125" style="260" customWidth="1"/>
    <col min="14340" max="14343" width="9.28515625" style="260" customWidth="1"/>
    <col min="14344" max="14344" width="10.7109375" style="260" customWidth="1"/>
    <col min="14345" max="14345" width="27" style="260" customWidth="1"/>
    <col min="14346" max="14346" width="6.42578125" style="260" customWidth="1"/>
    <col min="14347" max="14347" width="8.7109375" style="260" customWidth="1"/>
    <col min="14348" max="14348" width="11" style="260" customWidth="1"/>
    <col min="14349" max="14349" width="7.85546875" style="260" customWidth="1"/>
    <col min="14350" max="14350" width="9.28515625" style="260" customWidth="1"/>
    <col min="14351" max="14351" width="10.42578125" style="260" customWidth="1"/>
    <col min="14352" max="14352" width="7" style="260" customWidth="1"/>
    <col min="14353" max="14353" width="9.85546875" style="260" customWidth="1"/>
    <col min="14354" max="14354" width="7.85546875" style="260" customWidth="1"/>
    <col min="14355" max="14355" width="23.42578125" style="260" customWidth="1"/>
    <col min="14356" max="14356" width="33.85546875" style="260" customWidth="1"/>
    <col min="14357" max="14358" width="11.42578125" style="260" customWidth="1"/>
    <col min="14359" max="14359" width="23.42578125" style="260" customWidth="1"/>
    <col min="14360" max="14592" width="11" style="260"/>
    <col min="14593" max="14593" width="31.85546875" style="260" customWidth="1"/>
    <col min="14594" max="14594" width="11" style="260" customWidth="1"/>
    <col min="14595" max="14595" width="10.42578125" style="260" customWidth="1"/>
    <col min="14596" max="14599" width="9.28515625" style="260" customWidth="1"/>
    <col min="14600" max="14600" width="10.7109375" style="260" customWidth="1"/>
    <col min="14601" max="14601" width="27" style="260" customWidth="1"/>
    <col min="14602" max="14602" width="6.42578125" style="260" customWidth="1"/>
    <col min="14603" max="14603" width="8.7109375" style="260" customWidth="1"/>
    <col min="14604" max="14604" width="11" style="260" customWidth="1"/>
    <col min="14605" max="14605" width="7.85546875" style="260" customWidth="1"/>
    <col min="14606" max="14606" width="9.28515625" style="260" customWidth="1"/>
    <col min="14607" max="14607" width="10.42578125" style="260" customWidth="1"/>
    <col min="14608" max="14608" width="7" style="260" customWidth="1"/>
    <col min="14609" max="14609" width="9.85546875" style="260" customWidth="1"/>
    <col min="14610" max="14610" width="7.85546875" style="260" customWidth="1"/>
    <col min="14611" max="14611" width="23.42578125" style="260" customWidth="1"/>
    <col min="14612" max="14612" width="33.85546875" style="260" customWidth="1"/>
    <col min="14613" max="14614" width="11.42578125" style="260" customWidth="1"/>
    <col min="14615" max="14615" width="23.42578125" style="260" customWidth="1"/>
    <col min="14616" max="14848" width="11" style="260"/>
    <col min="14849" max="14849" width="31.85546875" style="260" customWidth="1"/>
    <col min="14850" max="14850" width="11" style="260" customWidth="1"/>
    <col min="14851" max="14851" width="10.42578125" style="260" customWidth="1"/>
    <col min="14852" max="14855" width="9.28515625" style="260" customWidth="1"/>
    <col min="14856" max="14856" width="10.7109375" style="260" customWidth="1"/>
    <col min="14857" max="14857" width="27" style="260" customWidth="1"/>
    <col min="14858" max="14858" width="6.42578125" style="260" customWidth="1"/>
    <col min="14859" max="14859" width="8.7109375" style="260" customWidth="1"/>
    <col min="14860" max="14860" width="11" style="260" customWidth="1"/>
    <col min="14861" max="14861" width="7.85546875" style="260" customWidth="1"/>
    <col min="14862" max="14862" width="9.28515625" style="260" customWidth="1"/>
    <col min="14863" max="14863" width="10.42578125" style="260" customWidth="1"/>
    <col min="14864" max="14864" width="7" style="260" customWidth="1"/>
    <col min="14865" max="14865" width="9.85546875" style="260" customWidth="1"/>
    <col min="14866" max="14866" width="7.85546875" style="260" customWidth="1"/>
    <col min="14867" max="14867" width="23.42578125" style="260" customWidth="1"/>
    <col min="14868" max="14868" width="33.85546875" style="260" customWidth="1"/>
    <col min="14869" max="14870" width="11.42578125" style="260" customWidth="1"/>
    <col min="14871" max="14871" width="23.42578125" style="260" customWidth="1"/>
    <col min="14872" max="15104" width="11" style="260"/>
    <col min="15105" max="15105" width="31.85546875" style="260" customWidth="1"/>
    <col min="15106" max="15106" width="11" style="260" customWidth="1"/>
    <col min="15107" max="15107" width="10.42578125" style="260" customWidth="1"/>
    <col min="15108" max="15111" width="9.28515625" style="260" customWidth="1"/>
    <col min="15112" max="15112" width="10.7109375" style="260" customWidth="1"/>
    <col min="15113" max="15113" width="27" style="260" customWidth="1"/>
    <col min="15114" max="15114" width="6.42578125" style="260" customWidth="1"/>
    <col min="15115" max="15115" width="8.7109375" style="260" customWidth="1"/>
    <col min="15116" max="15116" width="11" style="260" customWidth="1"/>
    <col min="15117" max="15117" width="7.85546875" style="260" customWidth="1"/>
    <col min="15118" max="15118" width="9.28515625" style="260" customWidth="1"/>
    <col min="15119" max="15119" width="10.42578125" style="260" customWidth="1"/>
    <col min="15120" max="15120" width="7" style="260" customWidth="1"/>
    <col min="15121" max="15121" width="9.85546875" style="260" customWidth="1"/>
    <col min="15122" max="15122" width="7.85546875" style="260" customWidth="1"/>
    <col min="15123" max="15123" width="23.42578125" style="260" customWidth="1"/>
    <col min="15124" max="15124" width="33.85546875" style="260" customWidth="1"/>
    <col min="15125" max="15126" width="11.42578125" style="260" customWidth="1"/>
    <col min="15127" max="15127" width="23.42578125" style="260" customWidth="1"/>
    <col min="15128" max="15360" width="11" style="260"/>
    <col min="15361" max="15361" width="31.85546875" style="260" customWidth="1"/>
    <col min="15362" max="15362" width="11" style="260" customWidth="1"/>
    <col min="15363" max="15363" width="10.42578125" style="260" customWidth="1"/>
    <col min="15364" max="15367" width="9.28515625" style="260" customWidth="1"/>
    <col min="15368" max="15368" width="10.7109375" style="260" customWidth="1"/>
    <col min="15369" max="15369" width="27" style="260" customWidth="1"/>
    <col min="15370" max="15370" width="6.42578125" style="260" customWidth="1"/>
    <col min="15371" max="15371" width="8.7109375" style="260" customWidth="1"/>
    <col min="15372" max="15372" width="11" style="260" customWidth="1"/>
    <col min="15373" max="15373" width="7.85546875" style="260" customWidth="1"/>
    <col min="15374" max="15374" width="9.28515625" style="260" customWidth="1"/>
    <col min="15375" max="15375" width="10.42578125" style="260" customWidth="1"/>
    <col min="15376" max="15376" width="7" style="260" customWidth="1"/>
    <col min="15377" max="15377" width="9.85546875" style="260" customWidth="1"/>
    <col min="15378" max="15378" width="7.85546875" style="260" customWidth="1"/>
    <col min="15379" max="15379" width="23.42578125" style="260" customWidth="1"/>
    <col min="15380" max="15380" width="33.85546875" style="260" customWidth="1"/>
    <col min="15381" max="15382" width="11.42578125" style="260" customWidth="1"/>
    <col min="15383" max="15383" width="23.42578125" style="260" customWidth="1"/>
    <col min="15384" max="15616" width="11" style="260"/>
    <col min="15617" max="15617" width="31.85546875" style="260" customWidth="1"/>
    <col min="15618" max="15618" width="11" style="260" customWidth="1"/>
    <col min="15619" max="15619" width="10.42578125" style="260" customWidth="1"/>
    <col min="15620" max="15623" width="9.28515625" style="260" customWidth="1"/>
    <col min="15624" max="15624" width="10.7109375" style="260" customWidth="1"/>
    <col min="15625" max="15625" width="27" style="260" customWidth="1"/>
    <col min="15626" max="15626" width="6.42578125" style="260" customWidth="1"/>
    <col min="15627" max="15627" width="8.7109375" style="260" customWidth="1"/>
    <col min="15628" max="15628" width="11" style="260" customWidth="1"/>
    <col min="15629" max="15629" width="7.85546875" style="260" customWidth="1"/>
    <col min="15630" max="15630" width="9.28515625" style="260" customWidth="1"/>
    <col min="15631" max="15631" width="10.42578125" style="260" customWidth="1"/>
    <col min="15632" max="15632" width="7" style="260" customWidth="1"/>
    <col min="15633" max="15633" width="9.85546875" style="260" customWidth="1"/>
    <col min="15634" max="15634" width="7.85546875" style="260" customWidth="1"/>
    <col min="15635" max="15635" width="23.42578125" style="260" customWidth="1"/>
    <col min="15636" max="15636" width="33.85546875" style="260" customWidth="1"/>
    <col min="15637" max="15638" width="11.42578125" style="260" customWidth="1"/>
    <col min="15639" max="15639" width="23.42578125" style="260" customWidth="1"/>
    <col min="15640" max="15872" width="11" style="260"/>
    <col min="15873" max="15873" width="31.85546875" style="260" customWidth="1"/>
    <col min="15874" max="15874" width="11" style="260" customWidth="1"/>
    <col min="15875" max="15875" width="10.42578125" style="260" customWidth="1"/>
    <col min="15876" max="15879" width="9.28515625" style="260" customWidth="1"/>
    <col min="15880" max="15880" width="10.7109375" style="260" customWidth="1"/>
    <col min="15881" max="15881" width="27" style="260" customWidth="1"/>
    <col min="15882" max="15882" width="6.42578125" style="260" customWidth="1"/>
    <col min="15883" max="15883" width="8.7109375" style="260" customWidth="1"/>
    <col min="15884" max="15884" width="11" style="260" customWidth="1"/>
    <col min="15885" max="15885" width="7.85546875" style="260" customWidth="1"/>
    <col min="15886" max="15886" width="9.28515625" style="260" customWidth="1"/>
    <col min="15887" max="15887" width="10.42578125" style="260" customWidth="1"/>
    <col min="15888" max="15888" width="7" style="260" customWidth="1"/>
    <col min="15889" max="15889" width="9.85546875" style="260" customWidth="1"/>
    <col min="15890" max="15890" width="7.85546875" style="260" customWidth="1"/>
    <col min="15891" max="15891" width="23.42578125" style="260" customWidth="1"/>
    <col min="15892" max="15892" width="33.85546875" style="260" customWidth="1"/>
    <col min="15893" max="15894" width="11.42578125" style="260" customWidth="1"/>
    <col min="15895" max="15895" width="23.42578125" style="260" customWidth="1"/>
    <col min="15896" max="16128" width="11" style="260"/>
    <col min="16129" max="16129" width="31.85546875" style="260" customWidth="1"/>
    <col min="16130" max="16130" width="11" style="260" customWidth="1"/>
    <col min="16131" max="16131" width="10.42578125" style="260" customWidth="1"/>
    <col min="16132" max="16135" width="9.28515625" style="260" customWidth="1"/>
    <col min="16136" max="16136" width="10.7109375" style="260" customWidth="1"/>
    <col min="16137" max="16137" width="27" style="260" customWidth="1"/>
    <col min="16138" max="16138" width="6.42578125" style="260" customWidth="1"/>
    <col min="16139" max="16139" width="8.7109375" style="260" customWidth="1"/>
    <col min="16140" max="16140" width="11" style="260" customWidth="1"/>
    <col min="16141" max="16141" width="7.85546875" style="260" customWidth="1"/>
    <col min="16142" max="16142" width="9.28515625" style="260" customWidth="1"/>
    <col min="16143" max="16143" width="10.42578125" style="260" customWidth="1"/>
    <col min="16144" max="16144" width="7" style="260" customWidth="1"/>
    <col min="16145" max="16145" width="9.85546875" style="260" customWidth="1"/>
    <col min="16146" max="16146" width="7.85546875" style="260" customWidth="1"/>
    <col min="16147" max="16147" width="23.42578125" style="260" customWidth="1"/>
    <col min="16148" max="16148" width="33.85546875" style="260" customWidth="1"/>
    <col min="16149" max="16150" width="11.42578125" style="260" customWidth="1"/>
    <col min="16151" max="16151" width="23.42578125" style="260" customWidth="1"/>
    <col min="16152" max="16384" width="11" style="260"/>
  </cols>
  <sheetData>
    <row r="1" spans="1:21" ht="24.75" customHeight="1">
      <c r="A1" s="862" t="s">
        <v>2</v>
      </c>
      <c r="B1" s="897"/>
      <c r="C1" s="898"/>
      <c r="D1" s="897"/>
      <c r="E1" s="897"/>
      <c r="F1" s="897"/>
      <c r="G1" s="897"/>
      <c r="H1" s="897"/>
      <c r="I1" s="899" t="s">
        <v>188</v>
      </c>
      <c r="S1" s="746"/>
    </row>
    <row r="2" spans="1:21" ht="18.95" customHeight="1">
      <c r="A2" s="747" t="s">
        <v>3</v>
      </c>
    </row>
    <row r="3" spans="1:21" s="330" customFormat="1" ht="18.95" customHeight="1">
      <c r="A3" s="772" t="s">
        <v>1249</v>
      </c>
      <c r="B3" s="317"/>
      <c r="D3" s="317"/>
      <c r="E3" s="316"/>
      <c r="F3" s="316"/>
      <c r="G3" s="937" t="s">
        <v>1252</v>
      </c>
      <c r="H3" s="936"/>
      <c r="I3" s="936"/>
      <c r="J3" s="280"/>
      <c r="K3" s="280"/>
      <c r="M3" s="260"/>
      <c r="N3" s="317"/>
      <c r="O3" s="317"/>
      <c r="P3" s="317"/>
      <c r="Q3" s="317"/>
      <c r="R3" s="317"/>
      <c r="S3" s="748"/>
      <c r="T3" s="317"/>
      <c r="U3" s="317"/>
    </row>
    <row r="4" spans="1:21" s="330" customFormat="1" ht="18.95" customHeight="1">
      <c r="A4" s="772" t="s">
        <v>1250</v>
      </c>
      <c r="B4" s="317"/>
      <c r="D4" s="317"/>
      <c r="E4" s="317"/>
      <c r="F4" s="317"/>
      <c r="G4" s="937" t="s">
        <v>1253</v>
      </c>
      <c r="H4" s="938"/>
      <c r="I4" s="938"/>
      <c r="J4" s="317"/>
      <c r="K4" s="316"/>
      <c r="N4" s="317"/>
      <c r="O4" s="317"/>
      <c r="P4" s="316"/>
      <c r="Q4" s="316"/>
      <c r="R4" s="316"/>
      <c r="S4" s="749"/>
      <c r="T4" s="317"/>
      <c r="U4" s="317"/>
    </row>
    <row r="5" spans="1:21" ht="18.95" customHeight="1">
      <c r="A5" s="772" t="s">
        <v>1251</v>
      </c>
      <c r="E5" s="317"/>
      <c r="H5" s="937" t="s">
        <v>1254</v>
      </c>
      <c r="I5" s="938"/>
      <c r="K5" s="750"/>
      <c r="L5" s="750"/>
      <c r="M5" s="750"/>
      <c r="N5" s="751"/>
      <c r="O5" s="751"/>
      <c r="P5" s="277"/>
      <c r="Q5" s="277"/>
      <c r="R5" s="277"/>
    </row>
    <row r="6" spans="1:21" ht="18.95" customHeight="1">
      <c r="A6" s="271"/>
      <c r="I6" s="519"/>
      <c r="K6" s="750"/>
      <c r="L6" s="750"/>
      <c r="M6" s="750"/>
      <c r="N6" s="751"/>
      <c r="O6" s="751"/>
      <c r="P6" s="277"/>
      <c r="Q6" s="277"/>
      <c r="R6" s="277"/>
    </row>
    <row r="7" spans="1:21" ht="12.95" customHeight="1">
      <c r="A7" s="96" t="s">
        <v>348</v>
      </c>
      <c r="B7" s="85" t="s">
        <v>1017</v>
      </c>
      <c r="C7" s="351" t="s">
        <v>1018</v>
      </c>
      <c r="D7" s="351" t="s">
        <v>1019</v>
      </c>
      <c r="E7" s="351" t="s">
        <v>1020</v>
      </c>
      <c r="F7" s="351" t="s">
        <v>1021</v>
      </c>
      <c r="G7" s="351" t="s">
        <v>1022</v>
      </c>
      <c r="H7" s="351" t="s">
        <v>1023</v>
      </c>
      <c r="I7" s="151" t="s">
        <v>528</v>
      </c>
      <c r="K7" s="750"/>
      <c r="L7" s="750"/>
      <c r="M7" s="750"/>
      <c r="N7" s="751"/>
      <c r="O7" s="751"/>
      <c r="P7" s="277"/>
      <c r="Q7" s="277"/>
      <c r="R7" s="277"/>
    </row>
    <row r="8" spans="1:21" ht="12.95" customHeight="1">
      <c r="A8" s="86" t="s">
        <v>1024</v>
      </c>
      <c r="B8" s="85" t="s">
        <v>1025</v>
      </c>
      <c r="C8" s="85" t="s">
        <v>1026</v>
      </c>
      <c r="D8" s="351" t="s">
        <v>1027</v>
      </c>
      <c r="E8" s="351" t="s">
        <v>1028</v>
      </c>
      <c r="F8" s="351"/>
      <c r="G8" s="351" t="s">
        <v>1029</v>
      </c>
      <c r="H8" s="351"/>
      <c r="I8" s="151" t="s">
        <v>1030</v>
      </c>
      <c r="K8" s="750"/>
      <c r="L8" s="750"/>
      <c r="M8" s="750"/>
      <c r="N8" s="751"/>
      <c r="O8" s="751"/>
      <c r="P8" s="277"/>
      <c r="Q8" s="277"/>
      <c r="R8" s="277"/>
    </row>
    <row r="9" spans="1:21" ht="12.95" customHeight="1">
      <c r="A9" s="86"/>
      <c r="B9" s="151"/>
      <c r="C9" s="85" t="s">
        <v>1031</v>
      </c>
      <c r="D9" s="85" t="s">
        <v>1032</v>
      </c>
      <c r="E9" s="85" t="s">
        <v>1033</v>
      </c>
      <c r="F9" s="85" t="s">
        <v>1034</v>
      </c>
      <c r="G9" s="85" t="s">
        <v>1035</v>
      </c>
      <c r="H9" s="85" t="s">
        <v>1036</v>
      </c>
      <c r="I9" s="151"/>
      <c r="J9" s="330"/>
      <c r="K9" s="330"/>
      <c r="L9" s="750"/>
      <c r="M9" s="750"/>
      <c r="N9" s="277"/>
      <c r="O9" s="751"/>
      <c r="P9" s="317"/>
      <c r="Q9" s="277"/>
      <c r="R9" s="317"/>
    </row>
    <row r="10" spans="1:21" ht="12.95" customHeight="1">
      <c r="A10" s="86"/>
      <c r="B10" s="85"/>
      <c r="C10" s="752"/>
      <c r="D10" s="85"/>
      <c r="E10" s="85" t="s">
        <v>1037</v>
      </c>
      <c r="F10" s="85"/>
      <c r="G10" s="85" t="s">
        <v>1038</v>
      </c>
      <c r="H10" s="85"/>
      <c r="I10" s="140"/>
      <c r="J10" s="330"/>
      <c r="K10" s="330"/>
      <c r="L10" s="750"/>
      <c r="M10" s="750"/>
      <c r="N10" s="277"/>
      <c r="O10" s="751"/>
      <c r="P10" s="317"/>
      <c r="Q10" s="277"/>
      <c r="R10" s="317"/>
    </row>
    <row r="11" spans="1:21" ht="8.1" customHeight="1">
      <c r="A11" s="86"/>
      <c r="B11" s="85"/>
      <c r="C11" s="752"/>
      <c r="D11" s="85"/>
      <c r="E11" s="85"/>
      <c r="F11" s="753"/>
      <c r="G11" s="85"/>
      <c r="H11" s="85"/>
      <c r="I11" s="85"/>
      <c r="J11" s="317"/>
      <c r="K11" s="330"/>
      <c r="L11" s="330"/>
      <c r="M11" s="330"/>
      <c r="N11" s="317"/>
      <c r="O11" s="317"/>
      <c r="P11" s="317"/>
      <c r="Q11" s="317"/>
      <c r="R11" s="317"/>
    </row>
    <row r="12" spans="1:21" ht="17.100000000000001" customHeight="1">
      <c r="A12" s="319" t="s">
        <v>16</v>
      </c>
      <c r="B12" s="320">
        <v>181</v>
      </c>
      <c r="C12" s="320">
        <v>10</v>
      </c>
      <c r="D12" s="320">
        <v>36</v>
      </c>
      <c r="E12" s="320" t="s">
        <v>1039</v>
      </c>
      <c r="F12" s="320">
        <v>1</v>
      </c>
      <c r="G12" s="320">
        <v>4</v>
      </c>
      <c r="H12" s="320">
        <v>1</v>
      </c>
      <c r="I12" s="321" t="s">
        <v>17</v>
      </c>
      <c r="J12" s="754"/>
    </row>
    <row r="13" spans="1:21" ht="17.100000000000001" customHeight="1">
      <c r="A13" s="301" t="s">
        <v>301</v>
      </c>
      <c r="B13" s="755">
        <v>16</v>
      </c>
      <c r="C13" s="320" t="s">
        <v>446</v>
      </c>
      <c r="D13" s="320" t="s">
        <v>446</v>
      </c>
      <c r="E13" s="755">
        <v>501</v>
      </c>
      <c r="F13" s="755">
        <v>1</v>
      </c>
      <c r="G13" s="320" t="s">
        <v>446</v>
      </c>
      <c r="H13" s="320" t="s">
        <v>446</v>
      </c>
      <c r="I13" s="323" t="s">
        <v>18</v>
      </c>
      <c r="J13" s="756"/>
    </row>
    <row r="14" spans="1:21" ht="17.100000000000001" customHeight="1">
      <c r="A14" s="301" t="s">
        <v>302</v>
      </c>
      <c r="B14" s="757">
        <v>44</v>
      </c>
      <c r="C14" s="320" t="s">
        <v>446</v>
      </c>
      <c r="D14" s="757">
        <v>1</v>
      </c>
      <c r="E14" s="757">
        <v>255</v>
      </c>
      <c r="F14" s="320" t="s">
        <v>446</v>
      </c>
      <c r="G14" s="727">
        <v>1</v>
      </c>
      <c r="H14" s="320" t="s">
        <v>446</v>
      </c>
      <c r="I14" s="323" t="s">
        <v>19</v>
      </c>
      <c r="J14" s="756"/>
    </row>
    <row r="15" spans="1:21" ht="17.100000000000001" customHeight="1">
      <c r="A15" s="301" t="s">
        <v>303</v>
      </c>
      <c r="B15" s="757">
        <v>3</v>
      </c>
      <c r="C15" s="320" t="s">
        <v>446</v>
      </c>
      <c r="D15" s="320" t="s">
        <v>446</v>
      </c>
      <c r="E15" s="757">
        <v>48</v>
      </c>
      <c r="F15" s="320" t="s">
        <v>446</v>
      </c>
      <c r="G15" s="320" t="s">
        <v>446</v>
      </c>
      <c r="H15" s="320" t="s">
        <v>446</v>
      </c>
      <c r="I15" s="323" t="s">
        <v>20</v>
      </c>
      <c r="J15" s="756"/>
      <c r="L15" s="758"/>
    </row>
    <row r="16" spans="1:21" ht="17.100000000000001" customHeight="1">
      <c r="A16" s="86" t="s">
        <v>304</v>
      </c>
      <c r="B16" s="757">
        <v>38</v>
      </c>
      <c r="C16" s="757">
        <v>2</v>
      </c>
      <c r="D16" s="757">
        <v>30</v>
      </c>
      <c r="E16" s="757">
        <v>590</v>
      </c>
      <c r="F16" s="320" t="s">
        <v>446</v>
      </c>
      <c r="G16" s="320" t="s">
        <v>446</v>
      </c>
      <c r="H16" s="320" t="s">
        <v>446</v>
      </c>
      <c r="I16" s="323" t="s">
        <v>21</v>
      </c>
      <c r="J16" s="756"/>
      <c r="L16" s="759"/>
    </row>
    <row r="17" spans="1:12" s="260" customFormat="1" ht="17.100000000000001" customHeight="1">
      <c r="A17" s="86" t="s">
        <v>305</v>
      </c>
      <c r="B17" s="757">
        <v>13</v>
      </c>
      <c r="C17" s="757">
        <v>1</v>
      </c>
      <c r="D17" s="320" t="s">
        <v>446</v>
      </c>
      <c r="E17" s="757">
        <v>211</v>
      </c>
      <c r="F17" s="320" t="s">
        <v>446</v>
      </c>
      <c r="G17" s="320" t="s">
        <v>446</v>
      </c>
      <c r="H17" s="320" t="s">
        <v>446</v>
      </c>
      <c r="I17" s="323" t="s">
        <v>25</v>
      </c>
      <c r="J17" s="756"/>
      <c r="L17" s="758"/>
    </row>
    <row r="18" spans="1:12" s="260" customFormat="1" ht="17.100000000000001" customHeight="1">
      <c r="A18" s="86" t="s">
        <v>306</v>
      </c>
      <c r="B18" s="757">
        <v>29</v>
      </c>
      <c r="C18" s="320" t="s">
        <v>446</v>
      </c>
      <c r="D18" s="320" t="s">
        <v>446</v>
      </c>
      <c r="E18" s="757">
        <v>1996</v>
      </c>
      <c r="F18" s="320" t="s">
        <v>446</v>
      </c>
      <c r="G18" s="320" t="s">
        <v>446</v>
      </c>
      <c r="H18" s="320" t="s">
        <v>446</v>
      </c>
      <c r="I18" s="323" t="s">
        <v>27</v>
      </c>
      <c r="J18" s="756"/>
      <c r="L18" s="759"/>
    </row>
    <row r="19" spans="1:12" s="260" customFormat="1" ht="17.100000000000001" customHeight="1">
      <c r="A19" s="86" t="s">
        <v>307</v>
      </c>
      <c r="B19" s="757">
        <v>31</v>
      </c>
      <c r="C19" s="757">
        <v>4</v>
      </c>
      <c r="D19" s="757">
        <v>3</v>
      </c>
      <c r="E19" s="757">
        <v>934</v>
      </c>
      <c r="F19" s="320" t="s">
        <v>446</v>
      </c>
      <c r="G19" s="757">
        <v>2</v>
      </c>
      <c r="H19" s="757">
        <v>1</v>
      </c>
      <c r="I19" s="323" t="s">
        <v>29</v>
      </c>
      <c r="J19" s="756"/>
      <c r="L19" s="759"/>
    </row>
    <row r="20" spans="1:12" s="260" customFormat="1" ht="17.100000000000001" customHeight="1">
      <c r="A20" s="86" t="s">
        <v>308</v>
      </c>
      <c r="B20" s="757">
        <v>7</v>
      </c>
      <c r="C20" s="757">
        <v>3</v>
      </c>
      <c r="D20" s="757">
        <v>2</v>
      </c>
      <c r="E20" s="757">
        <v>218</v>
      </c>
      <c r="F20" s="320" t="s">
        <v>446</v>
      </c>
      <c r="G20" s="757">
        <v>1</v>
      </c>
      <c r="H20" s="320" t="s">
        <v>446</v>
      </c>
      <c r="I20" s="323" t="s">
        <v>23</v>
      </c>
      <c r="J20" s="756"/>
      <c r="L20" s="68"/>
    </row>
    <row r="21" spans="1:12" s="260" customFormat="1" ht="17.100000000000001" customHeight="1">
      <c r="A21" s="319" t="s">
        <v>30</v>
      </c>
      <c r="B21" s="320">
        <v>51</v>
      </c>
      <c r="C21" s="320">
        <v>12</v>
      </c>
      <c r="D21" s="320">
        <v>3</v>
      </c>
      <c r="E21" s="320" t="s">
        <v>1040</v>
      </c>
      <c r="F21" s="320">
        <v>1</v>
      </c>
      <c r="G21" s="320">
        <v>5</v>
      </c>
      <c r="H21" s="320">
        <v>2</v>
      </c>
      <c r="I21" s="324" t="s">
        <v>31</v>
      </c>
      <c r="J21" s="754"/>
      <c r="L21" s="758"/>
    </row>
    <row r="22" spans="1:12" s="260" customFormat="1" ht="17.100000000000001" customHeight="1">
      <c r="A22" s="301" t="s">
        <v>32</v>
      </c>
      <c r="B22" s="757">
        <v>11</v>
      </c>
      <c r="C22" s="320" t="s">
        <v>446</v>
      </c>
      <c r="D22" s="757">
        <v>3</v>
      </c>
      <c r="E22" s="757">
        <v>165</v>
      </c>
      <c r="F22" s="320" t="s">
        <v>446</v>
      </c>
      <c r="G22" s="320" t="s">
        <v>446</v>
      </c>
      <c r="H22" s="320" t="s">
        <v>446</v>
      </c>
      <c r="I22" s="325" t="s">
        <v>33</v>
      </c>
      <c r="J22" s="756"/>
      <c r="L22" s="759"/>
    </row>
    <row r="23" spans="1:12" s="260" customFormat="1" ht="17.100000000000001" customHeight="1">
      <c r="A23" s="301" t="s">
        <v>34</v>
      </c>
      <c r="B23" s="757" t="s">
        <v>1041</v>
      </c>
      <c r="C23" s="320" t="s">
        <v>446</v>
      </c>
      <c r="D23" s="320" t="s">
        <v>446</v>
      </c>
      <c r="E23" s="320" t="s">
        <v>446</v>
      </c>
      <c r="F23" s="320" t="s">
        <v>446</v>
      </c>
      <c r="G23" s="320" t="s">
        <v>446</v>
      </c>
      <c r="H23" s="320" t="s">
        <v>446</v>
      </c>
      <c r="I23" s="325" t="s">
        <v>35</v>
      </c>
      <c r="J23" s="754"/>
      <c r="L23" s="759"/>
    </row>
    <row r="24" spans="1:12" s="260" customFormat="1" ht="17.100000000000001" customHeight="1">
      <c r="A24" s="301" t="s">
        <v>36</v>
      </c>
      <c r="B24" s="757">
        <v>3</v>
      </c>
      <c r="C24" s="320" t="s">
        <v>446</v>
      </c>
      <c r="D24" s="320" t="s">
        <v>446</v>
      </c>
      <c r="E24" s="757">
        <v>39</v>
      </c>
      <c r="F24" s="320" t="s">
        <v>446</v>
      </c>
      <c r="G24" s="320" t="s">
        <v>446</v>
      </c>
      <c r="H24" s="320" t="s">
        <v>446</v>
      </c>
      <c r="I24" s="325" t="s">
        <v>37</v>
      </c>
      <c r="J24" s="756"/>
      <c r="L24" s="759"/>
    </row>
    <row r="25" spans="1:12" s="260" customFormat="1" ht="17.100000000000001" customHeight="1">
      <c r="A25" s="301" t="s">
        <v>38</v>
      </c>
      <c r="B25" s="757">
        <v>4</v>
      </c>
      <c r="C25" s="320" t="s">
        <v>446</v>
      </c>
      <c r="D25" s="320" t="s">
        <v>446</v>
      </c>
      <c r="E25" s="757">
        <v>133</v>
      </c>
      <c r="F25" s="320" t="s">
        <v>446</v>
      </c>
      <c r="G25" s="757">
        <v>1</v>
      </c>
      <c r="H25" s="320" t="s">
        <v>446</v>
      </c>
      <c r="I25" s="323" t="s">
        <v>39</v>
      </c>
      <c r="J25" s="756"/>
      <c r="L25" s="759"/>
    </row>
    <row r="26" spans="1:12" s="260" customFormat="1" ht="17.100000000000001" customHeight="1">
      <c r="A26" s="301" t="s">
        <v>40</v>
      </c>
      <c r="B26" s="757">
        <v>4</v>
      </c>
      <c r="C26" s="757">
        <v>8</v>
      </c>
      <c r="D26" s="320" t="s">
        <v>446</v>
      </c>
      <c r="E26" s="757">
        <v>38</v>
      </c>
      <c r="F26" s="320" t="s">
        <v>446</v>
      </c>
      <c r="G26" s="757">
        <v>4</v>
      </c>
      <c r="H26" s="320" t="s">
        <v>446</v>
      </c>
      <c r="I26" s="325" t="s">
        <v>41</v>
      </c>
      <c r="J26" s="756"/>
      <c r="L26" s="759"/>
    </row>
    <row r="27" spans="1:12" s="260" customFormat="1" ht="17.100000000000001" customHeight="1">
      <c r="A27" s="301" t="s">
        <v>42</v>
      </c>
      <c r="B27" s="757">
        <v>4</v>
      </c>
      <c r="C27" s="757">
        <v>0</v>
      </c>
      <c r="D27" s="320" t="s">
        <v>446</v>
      </c>
      <c r="E27" s="757">
        <v>624</v>
      </c>
      <c r="F27" s="757">
        <v>1</v>
      </c>
      <c r="G27" s="320" t="s">
        <v>446</v>
      </c>
      <c r="H27" s="320" t="s">
        <v>446</v>
      </c>
      <c r="I27" s="325" t="s">
        <v>43</v>
      </c>
      <c r="J27" s="756"/>
      <c r="L27" s="758"/>
    </row>
    <row r="28" spans="1:12" s="260" customFormat="1" ht="17.100000000000001" customHeight="1">
      <c r="A28" s="301" t="s">
        <v>44</v>
      </c>
      <c r="B28" s="757">
        <v>21</v>
      </c>
      <c r="C28" s="757">
        <v>0</v>
      </c>
      <c r="D28" s="320" t="s">
        <v>446</v>
      </c>
      <c r="E28" s="757">
        <v>359</v>
      </c>
      <c r="F28" s="320" t="s">
        <v>446</v>
      </c>
      <c r="G28" s="320" t="s">
        <v>446</v>
      </c>
      <c r="H28" s="757">
        <v>1</v>
      </c>
      <c r="I28" s="325" t="s">
        <v>45</v>
      </c>
      <c r="J28" s="756"/>
      <c r="L28" s="759"/>
    </row>
    <row r="29" spans="1:12" s="260" customFormat="1" ht="17.100000000000001" customHeight="1">
      <c r="A29" s="301" t="s">
        <v>46</v>
      </c>
      <c r="B29" s="757">
        <v>4</v>
      </c>
      <c r="C29" s="757">
        <v>4</v>
      </c>
      <c r="D29" s="320" t="s">
        <v>446</v>
      </c>
      <c r="E29" s="757">
        <v>62</v>
      </c>
      <c r="F29" s="320" t="s">
        <v>446</v>
      </c>
      <c r="G29" s="320" t="s">
        <v>446</v>
      </c>
      <c r="H29" s="757">
        <v>1</v>
      </c>
      <c r="I29" s="325" t="s">
        <v>47</v>
      </c>
      <c r="J29" s="756"/>
      <c r="L29" s="759"/>
    </row>
    <row r="30" spans="1:12" s="260" customFormat="1" ht="17.100000000000001" customHeight="1">
      <c r="A30" s="319" t="s">
        <v>48</v>
      </c>
      <c r="B30" s="320">
        <v>130</v>
      </c>
      <c r="C30" s="320">
        <v>79</v>
      </c>
      <c r="D30" s="320">
        <v>121</v>
      </c>
      <c r="E30" s="320" t="s">
        <v>1042</v>
      </c>
      <c r="F30" s="320">
        <v>3</v>
      </c>
      <c r="G30" s="320">
        <v>28</v>
      </c>
      <c r="H30" s="320" t="s">
        <v>446</v>
      </c>
      <c r="I30" s="321" t="s">
        <v>49</v>
      </c>
      <c r="J30" s="754"/>
      <c r="L30" s="759"/>
    </row>
    <row r="31" spans="1:12" s="260" customFormat="1" ht="17.100000000000001" customHeight="1">
      <c r="A31" s="98" t="s">
        <v>309</v>
      </c>
      <c r="B31" s="757">
        <v>30</v>
      </c>
      <c r="C31" s="757">
        <v>37</v>
      </c>
      <c r="D31" s="757">
        <v>64</v>
      </c>
      <c r="E31" s="757">
        <v>755</v>
      </c>
      <c r="F31" s="757">
        <v>1</v>
      </c>
      <c r="G31" s="757">
        <v>4</v>
      </c>
      <c r="H31" s="320" t="s">
        <v>446</v>
      </c>
      <c r="I31" s="323" t="s">
        <v>54</v>
      </c>
      <c r="J31" s="756"/>
      <c r="L31" s="759"/>
    </row>
    <row r="32" spans="1:12" s="260" customFormat="1" ht="17.100000000000001" customHeight="1">
      <c r="A32" s="326" t="s">
        <v>310</v>
      </c>
      <c r="B32" s="757">
        <v>5</v>
      </c>
      <c r="C32" s="320" t="s">
        <v>446</v>
      </c>
      <c r="D32" s="320" t="s">
        <v>446</v>
      </c>
      <c r="E32" s="757">
        <v>39</v>
      </c>
      <c r="F32" s="320" t="s">
        <v>446</v>
      </c>
      <c r="G32" s="320" t="s">
        <v>446</v>
      </c>
      <c r="H32" s="320" t="s">
        <v>446</v>
      </c>
      <c r="I32" s="323" t="s">
        <v>50</v>
      </c>
      <c r="J32" s="756"/>
    </row>
    <row r="33" spans="1:21" ht="17.100000000000001" customHeight="1">
      <c r="A33" s="98" t="s">
        <v>311</v>
      </c>
      <c r="B33" s="757">
        <v>11</v>
      </c>
      <c r="C33" s="320" t="s">
        <v>446</v>
      </c>
      <c r="D33" s="320" t="s">
        <v>446</v>
      </c>
      <c r="E33" s="757">
        <v>252</v>
      </c>
      <c r="F33" s="320" t="s">
        <v>446</v>
      </c>
      <c r="G33" s="757">
        <v>1</v>
      </c>
      <c r="H33" s="320" t="s">
        <v>446</v>
      </c>
      <c r="I33" s="323" t="s">
        <v>51</v>
      </c>
      <c r="J33" s="756"/>
      <c r="L33" s="68"/>
    </row>
    <row r="34" spans="1:21" ht="17.100000000000001" customHeight="1">
      <c r="A34" s="301" t="s">
        <v>312</v>
      </c>
      <c r="B34" s="757">
        <v>43</v>
      </c>
      <c r="C34" s="757">
        <v>26</v>
      </c>
      <c r="D34" s="757">
        <v>15</v>
      </c>
      <c r="E34" s="757">
        <v>1656</v>
      </c>
      <c r="F34" s="320" t="s">
        <v>446</v>
      </c>
      <c r="G34" s="320" t="s">
        <v>446</v>
      </c>
      <c r="H34" s="320" t="s">
        <v>446</v>
      </c>
      <c r="I34" s="323" t="s">
        <v>52</v>
      </c>
      <c r="J34" s="756"/>
      <c r="K34" s="760">
        <f>SUM(K35:K36)</f>
        <v>0</v>
      </c>
      <c r="L34" s="759"/>
    </row>
    <row r="35" spans="1:21" ht="17.100000000000001" customHeight="1">
      <c r="A35" s="326" t="s">
        <v>313</v>
      </c>
      <c r="B35" s="757">
        <v>3</v>
      </c>
      <c r="C35" s="757">
        <v>1</v>
      </c>
      <c r="D35" s="757">
        <v>11</v>
      </c>
      <c r="E35" s="757">
        <v>58</v>
      </c>
      <c r="F35" s="320" t="s">
        <v>446</v>
      </c>
      <c r="G35" s="320" t="s">
        <v>446</v>
      </c>
      <c r="H35" s="320" t="s">
        <v>446</v>
      </c>
      <c r="I35" s="323" t="s">
        <v>1099</v>
      </c>
      <c r="J35" s="756"/>
    </row>
    <row r="36" spans="1:21" ht="17.100000000000001" customHeight="1">
      <c r="A36" s="301" t="s">
        <v>314</v>
      </c>
      <c r="B36" s="757">
        <v>9</v>
      </c>
      <c r="C36" s="320" t="s">
        <v>446</v>
      </c>
      <c r="D36" s="757">
        <v>3</v>
      </c>
      <c r="E36" s="757">
        <v>168</v>
      </c>
      <c r="F36" s="757">
        <v>1</v>
      </c>
      <c r="G36" s="320" t="s">
        <v>446</v>
      </c>
      <c r="H36" s="320" t="s">
        <v>446</v>
      </c>
      <c r="I36" s="323" t="s">
        <v>57</v>
      </c>
      <c r="J36" s="756"/>
      <c r="L36" s="759"/>
    </row>
    <row r="37" spans="1:21" ht="17.100000000000001" customHeight="1">
      <c r="A37" s="301" t="s">
        <v>315</v>
      </c>
      <c r="B37" s="757">
        <v>12</v>
      </c>
      <c r="C37" s="320" t="s">
        <v>446</v>
      </c>
      <c r="D37" s="320" t="s">
        <v>446</v>
      </c>
      <c r="E37" s="757">
        <v>331</v>
      </c>
      <c r="F37" s="320" t="s">
        <v>446</v>
      </c>
      <c r="G37" s="757">
        <v>1</v>
      </c>
      <c r="H37" s="320" t="s">
        <v>446</v>
      </c>
      <c r="I37" s="323" t="s">
        <v>59</v>
      </c>
      <c r="J37" s="756"/>
      <c r="K37" s="330"/>
      <c r="L37" s="758"/>
    </row>
    <row r="38" spans="1:21" ht="17.100000000000001" customHeight="1">
      <c r="A38" s="301" t="s">
        <v>316</v>
      </c>
      <c r="B38" s="757">
        <v>11</v>
      </c>
      <c r="C38" s="757">
        <v>12</v>
      </c>
      <c r="D38" s="757">
        <v>28</v>
      </c>
      <c r="E38" s="757">
        <v>381</v>
      </c>
      <c r="F38" s="320" t="s">
        <v>446</v>
      </c>
      <c r="G38" s="757">
        <v>22</v>
      </c>
      <c r="H38" s="320" t="s">
        <v>446</v>
      </c>
      <c r="I38" s="323" t="s">
        <v>61</v>
      </c>
      <c r="J38" s="756"/>
      <c r="K38" s="330"/>
      <c r="L38" s="759"/>
    </row>
    <row r="39" spans="1:21" ht="17.100000000000001" customHeight="1">
      <c r="A39" s="301" t="s">
        <v>317</v>
      </c>
      <c r="B39" s="757">
        <v>6</v>
      </c>
      <c r="C39" s="757">
        <v>3</v>
      </c>
      <c r="D39" s="320" t="s">
        <v>446</v>
      </c>
      <c r="E39" s="757">
        <v>123</v>
      </c>
      <c r="F39" s="757">
        <v>1</v>
      </c>
      <c r="G39" s="320" t="s">
        <v>446</v>
      </c>
      <c r="H39" s="320" t="s">
        <v>446</v>
      </c>
      <c r="I39" s="323" t="s">
        <v>55</v>
      </c>
      <c r="J39" s="756"/>
      <c r="L39" s="759"/>
    </row>
    <row r="40" spans="1:21" ht="17.100000000000001" customHeight="1">
      <c r="A40" s="327" t="s">
        <v>62</v>
      </c>
      <c r="B40" s="320">
        <v>127</v>
      </c>
      <c r="C40" s="320">
        <v>7</v>
      </c>
      <c r="D40" s="320">
        <v>4</v>
      </c>
      <c r="E40" s="320" t="s">
        <v>1043</v>
      </c>
      <c r="F40" s="320">
        <v>6</v>
      </c>
      <c r="G40" s="320">
        <v>2</v>
      </c>
      <c r="H40" s="320">
        <v>8</v>
      </c>
      <c r="I40" s="321" t="s">
        <v>63</v>
      </c>
      <c r="J40" s="754"/>
    </row>
    <row r="41" spans="1:21" ht="17.100000000000001" customHeight="1">
      <c r="A41" s="98" t="s">
        <v>64</v>
      </c>
      <c r="B41" s="757">
        <v>31</v>
      </c>
      <c r="C41" s="757">
        <v>2</v>
      </c>
      <c r="D41" s="757">
        <v>2</v>
      </c>
      <c r="E41" s="757">
        <v>1254</v>
      </c>
      <c r="F41" s="757">
        <v>2</v>
      </c>
      <c r="G41" s="757">
        <v>1</v>
      </c>
      <c r="H41" s="320" t="s">
        <v>446</v>
      </c>
      <c r="I41" s="325" t="s">
        <v>65</v>
      </c>
      <c r="J41" s="756"/>
      <c r="L41" s="758"/>
    </row>
    <row r="42" spans="1:21" s="330" customFormat="1" ht="17.100000000000001" customHeight="1">
      <c r="A42" s="98" t="s">
        <v>66</v>
      </c>
      <c r="B42" s="757">
        <v>8</v>
      </c>
      <c r="C42" s="320" t="s">
        <v>446</v>
      </c>
      <c r="D42" s="320" t="s">
        <v>446</v>
      </c>
      <c r="E42" s="757">
        <v>630</v>
      </c>
      <c r="F42" s="757">
        <v>4</v>
      </c>
      <c r="G42" s="320" t="s">
        <v>446</v>
      </c>
      <c r="H42" s="320" t="s">
        <v>446</v>
      </c>
      <c r="I42" s="323" t="s">
        <v>67</v>
      </c>
      <c r="J42" s="756"/>
      <c r="K42" s="260"/>
      <c r="L42" s="759"/>
      <c r="M42" s="317"/>
      <c r="N42" s="317"/>
      <c r="O42" s="317"/>
      <c r="P42" s="317"/>
      <c r="Q42" s="317"/>
      <c r="R42" s="317"/>
      <c r="S42" s="317"/>
      <c r="T42" s="317"/>
      <c r="U42" s="317"/>
    </row>
    <row r="43" spans="1:21" ht="17.100000000000001" customHeight="1">
      <c r="A43" s="98" t="s">
        <v>68</v>
      </c>
      <c r="B43" s="757">
        <v>32</v>
      </c>
      <c r="C43" s="757">
        <v>1</v>
      </c>
      <c r="D43" s="320" t="s">
        <v>446</v>
      </c>
      <c r="E43" s="757">
        <v>551</v>
      </c>
      <c r="F43" s="320" t="s">
        <v>446</v>
      </c>
      <c r="G43" s="757">
        <v>1</v>
      </c>
      <c r="H43" s="757">
        <v>8</v>
      </c>
      <c r="I43" s="323" t="s">
        <v>69</v>
      </c>
      <c r="J43" s="756"/>
    </row>
    <row r="44" spans="1:21" ht="17.100000000000001" customHeight="1">
      <c r="A44" s="98" t="s">
        <v>70</v>
      </c>
      <c r="B44" s="757">
        <v>20</v>
      </c>
      <c r="C44" s="757">
        <v>1</v>
      </c>
      <c r="D44" s="320" t="s">
        <v>446</v>
      </c>
      <c r="E44" s="757">
        <v>1112</v>
      </c>
      <c r="F44" s="320" t="s">
        <v>446</v>
      </c>
      <c r="G44" s="320" t="s">
        <v>446</v>
      </c>
      <c r="H44" s="320" t="s">
        <v>446</v>
      </c>
      <c r="I44" s="323" t="s">
        <v>71</v>
      </c>
      <c r="J44" s="756"/>
      <c r="L44" s="759"/>
    </row>
    <row r="45" spans="1:21" ht="17.100000000000001" customHeight="1">
      <c r="A45" s="98" t="s">
        <v>72</v>
      </c>
      <c r="B45" s="757">
        <v>11</v>
      </c>
      <c r="C45" s="757">
        <v>3</v>
      </c>
      <c r="D45" s="757">
        <v>1</v>
      </c>
      <c r="E45" s="757">
        <v>534</v>
      </c>
      <c r="F45" s="320" t="s">
        <v>446</v>
      </c>
      <c r="G45" s="320" t="s">
        <v>446</v>
      </c>
      <c r="H45" s="320" t="s">
        <v>446</v>
      </c>
      <c r="I45" s="325" t="s">
        <v>73</v>
      </c>
      <c r="J45" s="756"/>
      <c r="K45" s="330"/>
      <c r="L45" s="759"/>
    </row>
    <row r="46" spans="1:21" ht="17.100000000000001" customHeight="1">
      <c r="A46" s="98" t="s">
        <v>74</v>
      </c>
      <c r="B46" s="757">
        <v>10</v>
      </c>
      <c r="C46" s="320" t="s">
        <v>446</v>
      </c>
      <c r="D46" s="757">
        <v>1</v>
      </c>
      <c r="E46" s="757">
        <v>312</v>
      </c>
      <c r="F46" s="320" t="s">
        <v>446</v>
      </c>
      <c r="G46" s="320" t="s">
        <v>446</v>
      </c>
      <c r="H46" s="320" t="s">
        <v>446</v>
      </c>
      <c r="I46" s="325" t="s">
        <v>75</v>
      </c>
      <c r="J46" s="756"/>
      <c r="L46" s="758"/>
    </row>
    <row r="47" spans="1:21" ht="17.100000000000001" customHeight="1">
      <c r="A47" s="98" t="s">
        <v>76</v>
      </c>
      <c r="B47" s="757">
        <v>15</v>
      </c>
      <c r="C47" s="320" t="s">
        <v>446</v>
      </c>
      <c r="D47" s="320" t="s">
        <v>446</v>
      </c>
      <c r="E47" s="757">
        <v>545</v>
      </c>
      <c r="F47" s="320" t="s">
        <v>446</v>
      </c>
      <c r="G47" s="320" t="s">
        <v>446</v>
      </c>
      <c r="H47" s="320" t="s">
        <v>446</v>
      </c>
      <c r="I47" s="323" t="s">
        <v>77</v>
      </c>
      <c r="J47" s="756"/>
      <c r="L47" s="759"/>
    </row>
    <row r="48" spans="1:21" ht="17.100000000000001" customHeight="1">
      <c r="A48" s="328" t="s">
        <v>78</v>
      </c>
      <c r="B48" s="320">
        <v>77</v>
      </c>
      <c r="C48" s="320">
        <v>9</v>
      </c>
      <c r="D48" s="320">
        <v>2</v>
      </c>
      <c r="E48" s="320" t="s">
        <v>1044</v>
      </c>
      <c r="F48" s="320">
        <v>1</v>
      </c>
      <c r="G48" s="320">
        <v>1</v>
      </c>
      <c r="H48" s="320">
        <v>1</v>
      </c>
      <c r="I48" s="321" t="s">
        <v>79</v>
      </c>
      <c r="J48" s="754"/>
      <c r="L48" s="759"/>
    </row>
    <row r="49" spans="1:21" ht="17.100000000000001" customHeight="1">
      <c r="A49" s="301" t="s">
        <v>80</v>
      </c>
      <c r="B49" s="757">
        <v>4</v>
      </c>
      <c r="C49" s="320" t="s">
        <v>446</v>
      </c>
      <c r="D49" s="320" t="s">
        <v>446</v>
      </c>
      <c r="E49" s="757">
        <v>143</v>
      </c>
      <c r="F49" s="320" t="s">
        <v>446</v>
      </c>
      <c r="G49" s="320" t="s">
        <v>446</v>
      </c>
      <c r="H49" s="320" t="s">
        <v>446</v>
      </c>
      <c r="I49" s="323" t="s">
        <v>81</v>
      </c>
      <c r="J49" s="756"/>
      <c r="L49" s="759"/>
    </row>
    <row r="50" spans="1:21" ht="17.100000000000001" customHeight="1">
      <c r="A50" s="98" t="s">
        <v>82</v>
      </c>
      <c r="B50" s="757">
        <v>4</v>
      </c>
      <c r="C50" s="320" t="s">
        <v>446</v>
      </c>
      <c r="D50" s="320" t="s">
        <v>446</v>
      </c>
      <c r="E50" s="757">
        <v>372</v>
      </c>
      <c r="F50" s="320" t="s">
        <v>446</v>
      </c>
      <c r="G50" s="320" t="s">
        <v>446</v>
      </c>
      <c r="H50" s="320" t="s">
        <v>446</v>
      </c>
      <c r="I50" s="323" t="s">
        <v>83</v>
      </c>
      <c r="J50" s="756"/>
      <c r="L50" s="759"/>
    </row>
    <row r="51" spans="1:21" ht="17.100000000000001" customHeight="1">
      <c r="A51" s="98" t="s">
        <v>84</v>
      </c>
      <c r="B51" s="757">
        <v>13</v>
      </c>
      <c r="C51" s="320" t="s">
        <v>446</v>
      </c>
      <c r="D51" s="320" t="s">
        <v>446</v>
      </c>
      <c r="E51" s="757">
        <v>306</v>
      </c>
      <c r="F51" s="320" t="s">
        <v>446</v>
      </c>
      <c r="G51" s="320" t="s">
        <v>446</v>
      </c>
      <c r="H51" s="320" t="s">
        <v>446</v>
      </c>
      <c r="I51" s="323" t="s">
        <v>85</v>
      </c>
      <c r="J51" s="756"/>
      <c r="L51" s="759"/>
    </row>
    <row r="52" spans="1:21" s="330" customFormat="1" ht="17.100000000000001" customHeight="1">
      <c r="A52" s="98" t="s">
        <v>86</v>
      </c>
      <c r="B52" s="757">
        <v>23</v>
      </c>
      <c r="C52" s="320" t="s">
        <v>446</v>
      </c>
      <c r="D52" s="757">
        <v>1</v>
      </c>
      <c r="E52" s="757">
        <v>301</v>
      </c>
      <c r="F52" s="757">
        <v>1</v>
      </c>
      <c r="G52" s="320" t="s">
        <v>446</v>
      </c>
      <c r="H52" s="320" t="s">
        <v>446</v>
      </c>
      <c r="I52" s="323" t="s">
        <v>87</v>
      </c>
      <c r="J52" s="756"/>
      <c r="K52" s="260"/>
      <c r="M52" s="317"/>
      <c r="N52" s="317"/>
      <c r="O52" s="317"/>
      <c r="P52" s="317"/>
      <c r="Q52" s="317"/>
      <c r="R52" s="317"/>
      <c r="S52" s="317"/>
      <c r="T52" s="317"/>
      <c r="U52" s="317"/>
    </row>
    <row r="53" spans="1:21" s="330" customFormat="1" ht="17.100000000000001" customHeight="1">
      <c r="A53" s="98" t="s">
        <v>88</v>
      </c>
      <c r="B53" s="757">
        <v>33</v>
      </c>
      <c r="C53" s="757">
        <v>9</v>
      </c>
      <c r="D53" s="757">
        <v>1</v>
      </c>
      <c r="E53" s="757">
        <v>295</v>
      </c>
      <c r="F53" s="320" t="s">
        <v>446</v>
      </c>
      <c r="G53" s="757">
        <v>1</v>
      </c>
      <c r="H53" s="757">
        <v>1</v>
      </c>
      <c r="I53" s="325" t="s">
        <v>89</v>
      </c>
      <c r="J53" s="756"/>
      <c r="K53" s="260"/>
      <c r="L53" s="523"/>
      <c r="M53" s="317"/>
      <c r="N53" s="317"/>
      <c r="O53" s="317"/>
      <c r="P53" s="317"/>
      <c r="Q53" s="317"/>
      <c r="R53" s="317"/>
      <c r="S53" s="317"/>
      <c r="T53" s="317"/>
      <c r="U53" s="317"/>
    </row>
    <row r="54" spans="1:21" ht="18" customHeight="1">
      <c r="A54" s="515"/>
      <c r="B54" s="761"/>
      <c r="C54" s="762"/>
      <c r="D54" s="763"/>
      <c r="E54" s="315"/>
      <c r="F54" s="763"/>
      <c r="G54" s="763"/>
      <c r="H54" s="763"/>
      <c r="I54" s="764"/>
      <c r="L54" s="759"/>
    </row>
    <row r="55" spans="1:21" ht="12.75" customHeight="1">
      <c r="A55" s="329"/>
      <c r="B55" s="761"/>
      <c r="D55" s="765"/>
      <c r="F55" s="765"/>
      <c r="G55" s="766"/>
      <c r="H55" s="765"/>
      <c r="L55" s="759"/>
    </row>
    <row r="56" spans="1:21" ht="12.95" customHeight="1">
      <c r="A56" s="329"/>
      <c r="B56" s="761"/>
      <c r="L56" s="582"/>
    </row>
    <row r="57" spans="1:21" ht="12.75" customHeight="1">
      <c r="A57" s="329"/>
      <c r="B57" s="761"/>
      <c r="L57" s="514"/>
    </row>
    <row r="58" spans="1:21" s="330" customFormat="1">
      <c r="A58" s="767"/>
      <c r="B58" s="317"/>
      <c r="D58" s="316"/>
      <c r="E58" s="316"/>
      <c r="F58" s="316"/>
      <c r="G58" s="316"/>
      <c r="H58" s="316"/>
      <c r="I58" s="316"/>
      <c r="J58" s="316"/>
      <c r="K58" s="260"/>
      <c r="L58" s="260"/>
      <c r="M58" s="317"/>
      <c r="N58" s="317"/>
      <c r="O58" s="317"/>
      <c r="P58" s="317"/>
      <c r="Q58" s="317"/>
      <c r="R58" s="317"/>
      <c r="S58" s="317"/>
      <c r="T58" s="317"/>
      <c r="U58" s="317"/>
    </row>
    <row r="59" spans="1:21">
      <c r="A59" s="329"/>
      <c r="D59" s="317"/>
      <c r="E59" s="317"/>
      <c r="F59" s="317"/>
    </row>
    <row r="60" spans="1:21">
      <c r="A60" s="329"/>
      <c r="L60" s="330"/>
    </row>
    <row r="61" spans="1:21">
      <c r="A61" s="329"/>
      <c r="I61" s="317"/>
      <c r="J61" s="317"/>
      <c r="K61" s="330"/>
    </row>
    <row r="62" spans="1:21">
      <c r="A62" s="329"/>
      <c r="G62" s="317"/>
      <c r="H62" s="317"/>
    </row>
    <row r="63" spans="1:21">
      <c r="A63" s="329"/>
    </row>
    <row r="64" spans="1:21" s="330" customFormat="1">
      <c r="A64" s="767"/>
      <c r="B64" s="317"/>
      <c r="D64" s="316"/>
      <c r="E64" s="316"/>
      <c r="F64" s="316"/>
      <c r="G64" s="316"/>
      <c r="H64" s="316"/>
      <c r="I64" s="316"/>
      <c r="J64" s="316"/>
      <c r="K64" s="260"/>
      <c r="L64" s="260"/>
      <c r="M64" s="317"/>
      <c r="N64" s="317"/>
      <c r="O64" s="317"/>
      <c r="P64" s="317"/>
      <c r="Q64" s="317"/>
      <c r="R64" s="317"/>
      <c r="S64" s="317"/>
      <c r="T64" s="317"/>
      <c r="U64" s="317"/>
    </row>
    <row r="65" spans="1:21" ht="22.5">
      <c r="A65" s="862" t="s">
        <v>2</v>
      </c>
      <c r="B65" s="897"/>
      <c r="C65" s="897"/>
      <c r="D65" s="897"/>
      <c r="E65" s="897"/>
      <c r="F65" s="897"/>
      <c r="G65" s="897"/>
      <c r="H65" s="897"/>
      <c r="I65" s="899" t="s">
        <v>188</v>
      </c>
    </row>
    <row r="66" spans="1:21" ht="18.75">
      <c r="A66" s="747" t="s">
        <v>3</v>
      </c>
      <c r="C66" s="316"/>
    </row>
    <row r="67" spans="1:21" ht="18.75">
      <c r="A67" s="772" t="s">
        <v>1249</v>
      </c>
      <c r="B67" s="317"/>
      <c r="C67" s="317"/>
      <c r="D67" s="317"/>
      <c r="G67" s="935" t="s">
        <v>1252</v>
      </c>
      <c r="H67" s="936"/>
      <c r="I67" s="936"/>
    </row>
    <row r="68" spans="1:21" ht="20.25">
      <c r="A68" s="772" t="s">
        <v>1250</v>
      </c>
      <c r="B68" s="317"/>
      <c r="C68" s="317"/>
      <c r="D68" s="317"/>
      <c r="E68" s="317"/>
      <c r="F68" s="317"/>
      <c r="G68" s="317"/>
      <c r="H68" s="937" t="s">
        <v>1253</v>
      </c>
      <c r="I68" s="936"/>
    </row>
    <row r="69" spans="1:21" ht="20.25">
      <c r="A69" s="772" t="s">
        <v>1255</v>
      </c>
      <c r="C69" s="317"/>
      <c r="E69" s="317"/>
      <c r="H69" s="955" t="s">
        <v>1256</v>
      </c>
      <c r="I69" s="956"/>
    </row>
    <row r="70" spans="1:21" ht="18.75">
      <c r="A70" s="271"/>
      <c r="C70" s="317"/>
      <c r="I70" s="768"/>
    </row>
    <row r="71" spans="1:21">
      <c r="A71" s="96" t="s">
        <v>348</v>
      </c>
      <c r="B71" s="85" t="s">
        <v>1017</v>
      </c>
      <c r="C71" s="351" t="s">
        <v>1018</v>
      </c>
      <c r="D71" s="351" t="s">
        <v>1019</v>
      </c>
      <c r="E71" s="351" t="s">
        <v>1020</v>
      </c>
      <c r="F71" s="351" t="s">
        <v>1021</v>
      </c>
      <c r="G71" s="351" t="s">
        <v>1022</v>
      </c>
      <c r="H71" s="351" t="s">
        <v>1023</v>
      </c>
      <c r="I71" s="151" t="s">
        <v>528</v>
      </c>
    </row>
    <row r="72" spans="1:21">
      <c r="A72" s="86" t="s">
        <v>1024</v>
      </c>
      <c r="B72" s="85" t="s">
        <v>1025</v>
      </c>
      <c r="C72" s="85" t="s">
        <v>1026</v>
      </c>
      <c r="D72" s="351" t="s">
        <v>1027</v>
      </c>
      <c r="E72" s="351" t="s">
        <v>1028</v>
      </c>
      <c r="F72" s="565"/>
      <c r="G72" s="351" t="s">
        <v>1029</v>
      </c>
      <c r="H72" s="565"/>
      <c r="I72" s="151" t="s">
        <v>1030</v>
      </c>
    </row>
    <row r="73" spans="1:21">
      <c r="A73" s="86"/>
      <c r="B73" s="85"/>
      <c r="C73" s="85" t="s">
        <v>1031</v>
      </c>
      <c r="D73" s="85" t="s">
        <v>1032</v>
      </c>
      <c r="E73" s="85" t="s">
        <v>1033</v>
      </c>
      <c r="F73" s="85" t="s">
        <v>1034</v>
      </c>
      <c r="G73" s="85" t="s">
        <v>1035</v>
      </c>
      <c r="H73" s="85" t="s">
        <v>1036</v>
      </c>
      <c r="I73" s="151"/>
    </row>
    <row r="74" spans="1:21">
      <c r="A74" s="86"/>
      <c r="B74" s="85"/>
      <c r="C74" s="752"/>
      <c r="D74" s="85"/>
      <c r="E74" s="85" t="s">
        <v>1037</v>
      </c>
      <c r="F74" s="85"/>
      <c r="G74" s="85" t="s">
        <v>1038</v>
      </c>
      <c r="H74" s="85"/>
      <c r="I74" s="140"/>
    </row>
    <row r="75" spans="1:21">
      <c r="A75" s="86"/>
      <c r="B75" s="85"/>
      <c r="C75" s="85"/>
      <c r="D75" s="85"/>
      <c r="E75" s="85"/>
      <c r="F75" s="85"/>
      <c r="G75" s="85"/>
      <c r="H75" s="85"/>
      <c r="I75" s="85"/>
      <c r="J75" s="260"/>
      <c r="M75" s="260"/>
      <c r="N75" s="260"/>
      <c r="O75" s="260"/>
      <c r="P75" s="260"/>
      <c r="Q75" s="260"/>
      <c r="R75" s="260"/>
      <c r="S75" s="260"/>
      <c r="T75" s="260"/>
      <c r="U75" s="260"/>
    </row>
    <row r="76" spans="1:21" ht="14.25">
      <c r="A76" s="327" t="s">
        <v>90</v>
      </c>
      <c r="B76" s="320">
        <v>104</v>
      </c>
      <c r="C76" s="320">
        <v>45</v>
      </c>
      <c r="D76" s="320">
        <v>2</v>
      </c>
      <c r="E76" s="320" t="s">
        <v>1045</v>
      </c>
      <c r="F76" s="320">
        <v>6</v>
      </c>
      <c r="G76" s="320">
        <v>6</v>
      </c>
      <c r="H76" s="320">
        <v>4</v>
      </c>
      <c r="I76" s="64" t="s">
        <v>91</v>
      </c>
      <c r="J76" s="260"/>
      <c r="M76" s="260"/>
      <c r="N76" s="260"/>
      <c r="O76" s="260"/>
      <c r="P76" s="260"/>
      <c r="Q76" s="260"/>
      <c r="R76" s="260"/>
      <c r="S76" s="260"/>
      <c r="T76" s="260"/>
      <c r="U76" s="260"/>
    </row>
    <row r="77" spans="1:21" ht="15">
      <c r="A77" s="332" t="s">
        <v>92</v>
      </c>
      <c r="B77" s="757">
        <v>3</v>
      </c>
      <c r="C77" s="757">
        <v>2</v>
      </c>
      <c r="D77" s="769" t="s">
        <v>446</v>
      </c>
      <c r="E77" s="757">
        <v>198</v>
      </c>
      <c r="F77" s="769" t="s">
        <v>446</v>
      </c>
      <c r="G77" s="769" t="s">
        <v>446</v>
      </c>
      <c r="H77" s="769" t="s">
        <v>446</v>
      </c>
      <c r="I77" s="334" t="s">
        <v>93</v>
      </c>
      <c r="J77" s="260"/>
      <c r="M77" s="260"/>
      <c r="N77" s="260"/>
      <c r="O77" s="260"/>
      <c r="P77" s="260"/>
      <c r="Q77" s="260"/>
      <c r="R77" s="260"/>
      <c r="S77" s="260"/>
      <c r="T77" s="260"/>
      <c r="U77" s="260"/>
    </row>
    <row r="78" spans="1:21" ht="15">
      <c r="A78" s="332" t="s">
        <v>94</v>
      </c>
      <c r="B78" s="757">
        <v>14</v>
      </c>
      <c r="C78" s="320" t="s">
        <v>446</v>
      </c>
      <c r="D78" s="769" t="s">
        <v>446</v>
      </c>
      <c r="E78" s="757">
        <v>469</v>
      </c>
      <c r="F78" s="769" t="s">
        <v>446</v>
      </c>
      <c r="G78" s="769" t="s">
        <v>446</v>
      </c>
      <c r="H78" s="769" t="s">
        <v>446</v>
      </c>
      <c r="I78" s="334" t="s">
        <v>95</v>
      </c>
      <c r="J78" s="260"/>
      <c r="M78" s="260"/>
      <c r="N78" s="260"/>
      <c r="O78" s="260"/>
      <c r="P78" s="260"/>
      <c r="Q78" s="260"/>
      <c r="R78" s="260"/>
      <c r="S78" s="260"/>
      <c r="T78" s="260"/>
      <c r="U78" s="260"/>
    </row>
    <row r="79" spans="1:21" ht="15">
      <c r="A79" s="332" t="s">
        <v>349</v>
      </c>
      <c r="B79" s="757">
        <v>5</v>
      </c>
      <c r="C79" s="320" t="s">
        <v>446</v>
      </c>
      <c r="D79" s="769" t="s">
        <v>446</v>
      </c>
      <c r="E79" s="757">
        <v>671</v>
      </c>
      <c r="F79" s="769" t="s">
        <v>446</v>
      </c>
      <c r="G79" s="769" t="s">
        <v>446</v>
      </c>
      <c r="H79" s="757">
        <v>4</v>
      </c>
      <c r="I79" s="334" t="s">
        <v>350</v>
      </c>
      <c r="J79" s="260"/>
      <c r="M79" s="260"/>
      <c r="N79" s="260"/>
      <c r="O79" s="260"/>
      <c r="P79" s="260"/>
      <c r="Q79" s="260"/>
      <c r="R79" s="260"/>
      <c r="S79" s="260"/>
      <c r="T79" s="260"/>
      <c r="U79" s="260"/>
    </row>
    <row r="80" spans="1:21" ht="15">
      <c r="A80" s="332" t="s">
        <v>472</v>
      </c>
      <c r="B80" s="757">
        <v>5</v>
      </c>
      <c r="C80" s="757">
        <v>1</v>
      </c>
      <c r="D80" s="769" t="s">
        <v>446</v>
      </c>
      <c r="E80" s="757">
        <v>581</v>
      </c>
      <c r="F80" s="757">
        <v>1</v>
      </c>
      <c r="G80" s="769" t="s">
        <v>446</v>
      </c>
      <c r="H80" s="769" t="s">
        <v>446</v>
      </c>
      <c r="I80" s="334" t="s">
        <v>473</v>
      </c>
      <c r="J80" s="260"/>
      <c r="M80" s="260"/>
      <c r="N80" s="260"/>
      <c r="O80" s="260"/>
      <c r="P80" s="260"/>
      <c r="Q80" s="260"/>
      <c r="R80" s="260"/>
      <c r="S80" s="260"/>
      <c r="T80" s="260"/>
      <c r="U80" s="260"/>
    </row>
    <row r="81" spans="1:21" ht="15">
      <c r="A81" s="332" t="s">
        <v>357</v>
      </c>
      <c r="B81" s="757">
        <v>4</v>
      </c>
      <c r="C81" s="757">
        <v>4</v>
      </c>
      <c r="D81" s="769" t="s">
        <v>446</v>
      </c>
      <c r="E81" s="757">
        <v>534</v>
      </c>
      <c r="F81" s="769" t="s">
        <v>446</v>
      </c>
      <c r="G81" s="769" t="s">
        <v>446</v>
      </c>
      <c r="H81" s="769" t="s">
        <v>446</v>
      </c>
      <c r="I81" s="334" t="s">
        <v>358</v>
      </c>
      <c r="J81" s="260"/>
      <c r="M81" s="260"/>
      <c r="N81" s="260"/>
      <c r="O81" s="260"/>
      <c r="P81" s="260"/>
      <c r="Q81" s="260"/>
      <c r="R81" s="260"/>
      <c r="S81" s="260"/>
      <c r="T81" s="260"/>
      <c r="U81" s="260"/>
    </row>
    <row r="82" spans="1:21" ht="15">
      <c r="A82" s="332" t="s">
        <v>361</v>
      </c>
      <c r="B82" s="757">
        <v>7</v>
      </c>
      <c r="C82" s="757">
        <v>9</v>
      </c>
      <c r="D82" s="769" t="s">
        <v>446</v>
      </c>
      <c r="E82" s="757">
        <v>485</v>
      </c>
      <c r="F82" s="769" t="s">
        <v>446</v>
      </c>
      <c r="G82" s="769" t="s">
        <v>446</v>
      </c>
      <c r="H82" s="769" t="s">
        <v>446</v>
      </c>
      <c r="I82" s="334" t="s">
        <v>362</v>
      </c>
      <c r="J82" s="260"/>
      <c r="M82" s="260"/>
      <c r="N82" s="260"/>
      <c r="O82" s="260"/>
      <c r="P82" s="260"/>
      <c r="Q82" s="260"/>
      <c r="R82" s="260"/>
      <c r="S82" s="260"/>
      <c r="T82" s="260"/>
      <c r="U82" s="260"/>
    </row>
    <row r="83" spans="1:21" ht="15">
      <c r="A83" s="332" t="s">
        <v>359</v>
      </c>
      <c r="B83" s="757">
        <v>4</v>
      </c>
      <c r="C83" s="320" t="s">
        <v>446</v>
      </c>
      <c r="D83" s="757">
        <v>1</v>
      </c>
      <c r="E83" s="757">
        <v>603</v>
      </c>
      <c r="F83" s="757">
        <v>4</v>
      </c>
      <c r="G83" s="769" t="s">
        <v>446</v>
      </c>
      <c r="H83" s="769" t="s">
        <v>446</v>
      </c>
      <c r="I83" s="334" t="s">
        <v>360</v>
      </c>
      <c r="J83" s="260"/>
      <c r="M83" s="260"/>
      <c r="N83" s="260"/>
      <c r="O83" s="260"/>
      <c r="P83" s="260"/>
      <c r="Q83" s="260"/>
      <c r="R83" s="260"/>
      <c r="S83" s="260"/>
      <c r="T83" s="260"/>
      <c r="U83" s="260"/>
    </row>
    <row r="84" spans="1:21" ht="15">
      <c r="A84" s="332" t="s">
        <v>365</v>
      </c>
      <c r="B84" s="757">
        <v>3</v>
      </c>
      <c r="C84" s="320" t="s">
        <v>446</v>
      </c>
      <c r="D84" s="769" t="s">
        <v>446</v>
      </c>
      <c r="E84" s="757">
        <v>379</v>
      </c>
      <c r="F84" s="769" t="s">
        <v>446</v>
      </c>
      <c r="G84" s="757">
        <v>1</v>
      </c>
      <c r="H84" s="769" t="s">
        <v>446</v>
      </c>
      <c r="I84" s="334" t="s">
        <v>366</v>
      </c>
      <c r="J84" s="260"/>
      <c r="M84" s="260"/>
      <c r="N84" s="260"/>
      <c r="O84" s="260"/>
      <c r="P84" s="260"/>
      <c r="Q84" s="260"/>
      <c r="R84" s="260"/>
      <c r="S84" s="260"/>
      <c r="T84" s="260"/>
      <c r="U84" s="260"/>
    </row>
    <row r="85" spans="1:21" ht="15">
      <c r="A85" s="332" t="s">
        <v>367</v>
      </c>
      <c r="B85" s="757">
        <v>11</v>
      </c>
      <c r="C85" s="757">
        <v>11</v>
      </c>
      <c r="D85" s="769" t="s">
        <v>446</v>
      </c>
      <c r="E85" s="757">
        <v>664</v>
      </c>
      <c r="F85" s="769" t="s">
        <v>446</v>
      </c>
      <c r="G85" s="757">
        <v>2</v>
      </c>
      <c r="H85" s="769" t="s">
        <v>446</v>
      </c>
      <c r="I85" s="334" t="s">
        <v>368</v>
      </c>
      <c r="J85" s="260"/>
      <c r="M85" s="260"/>
      <c r="N85" s="260"/>
      <c r="O85" s="260"/>
      <c r="P85" s="260"/>
      <c r="Q85" s="260"/>
      <c r="R85" s="260"/>
      <c r="S85" s="260"/>
      <c r="T85" s="260"/>
      <c r="U85" s="260"/>
    </row>
    <row r="86" spans="1:21" ht="15">
      <c r="A86" s="332" t="s">
        <v>363</v>
      </c>
      <c r="B86" s="757">
        <v>7</v>
      </c>
      <c r="C86" s="757">
        <v>17</v>
      </c>
      <c r="D86" s="769" t="s">
        <v>446</v>
      </c>
      <c r="E86" s="757">
        <v>794</v>
      </c>
      <c r="F86" s="769" t="s">
        <v>446</v>
      </c>
      <c r="G86" s="757">
        <v>1</v>
      </c>
      <c r="H86" s="769" t="s">
        <v>446</v>
      </c>
      <c r="I86" s="334" t="s">
        <v>364</v>
      </c>
      <c r="J86" s="260"/>
      <c r="M86" s="260"/>
      <c r="N86" s="260"/>
      <c r="O86" s="260"/>
      <c r="P86" s="260"/>
      <c r="Q86" s="260"/>
      <c r="R86" s="260"/>
      <c r="S86" s="260"/>
      <c r="T86" s="260"/>
      <c r="U86" s="260"/>
    </row>
    <row r="87" spans="1:21" ht="15">
      <c r="A87" s="332" t="s">
        <v>98</v>
      </c>
      <c r="B87" s="757">
        <v>19</v>
      </c>
      <c r="C87" s="320" t="s">
        <v>446</v>
      </c>
      <c r="D87" s="769" t="s">
        <v>446</v>
      </c>
      <c r="E87" s="757">
        <v>719</v>
      </c>
      <c r="F87" s="769" t="s">
        <v>446</v>
      </c>
      <c r="G87" s="757">
        <v>2</v>
      </c>
      <c r="H87" s="769" t="s">
        <v>446</v>
      </c>
      <c r="I87" s="334" t="s">
        <v>99</v>
      </c>
      <c r="J87" s="260"/>
      <c r="M87" s="260"/>
      <c r="N87" s="260"/>
      <c r="O87" s="260"/>
      <c r="P87" s="260"/>
      <c r="Q87" s="260"/>
      <c r="R87" s="260"/>
      <c r="S87" s="260"/>
      <c r="T87" s="260"/>
      <c r="U87" s="260"/>
    </row>
    <row r="88" spans="1:21" ht="15">
      <c r="A88" s="332" t="s">
        <v>100</v>
      </c>
      <c r="B88" s="757">
        <v>5</v>
      </c>
      <c r="C88" s="320" t="s">
        <v>446</v>
      </c>
      <c r="D88" s="769" t="s">
        <v>446</v>
      </c>
      <c r="E88" s="757">
        <v>191</v>
      </c>
      <c r="F88" s="769" t="s">
        <v>446</v>
      </c>
      <c r="G88" s="769" t="s">
        <v>446</v>
      </c>
      <c r="H88" s="769" t="s">
        <v>446</v>
      </c>
      <c r="I88" s="334" t="s">
        <v>101</v>
      </c>
      <c r="J88" s="260"/>
      <c r="M88" s="260"/>
      <c r="N88" s="260"/>
      <c r="O88" s="260"/>
      <c r="P88" s="260"/>
      <c r="Q88" s="260"/>
      <c r="R88" s="260"/>
      <c r="S88" s="260"/>
      <c r="T88" s="260"/>
      <c r="U88" s="260"/>
    </row>
    <row r="89" spans="1:21" ht="15">
      <c r="A89" s="332" t="s">
        <v>102</v>
      </c>
      <c r="B89" s="757">
        <v>4</v>
      </c>
      <c r="C89" s="320" t="s">
        <v>446</v>
      </c>
      <c r="D89" s="757">
        <v>1</v>
      </c>
      <c r="E89" s="757">
        <v>440</v>
      </c>
      <c r="F89" s="769" t="s">
        <v>446</v>
      </c>
      <c r="G89" s="769" t="s">
        <v>446</v>
      </c>
      <c r="H89" s="769" t="s">
        <v>446</v>
      </c>
      <c r="I89" s="334" t="s">
        <v>103</v>
      </c>
      <c r="J89" s="260"/>
      <c r="M89" s="260"/>
      <c r="N89" s="260"/>
      <c r="O89" s="260"/>
      <c r="P89" s="260"/>
      <c r="Q89" s="260"/>
      <c r="R89" s="260"/>
      <c r="S89" s="260"/>
      <c r="T89" s="260"/>
      <c r="U89" s="260"/>
    </row>
    <row r="90" spans="1:21" ht="15">
      <c r="A90" s="332" t="s">
        <v>104</v>
      </c>
      <c r="B90" s="757">
        <v>3</v>
      </c>
      <c r="C90" s="757">
        <v>1</v>
      </c>
      <c r="D90" s="769" t="s">
        <v>446</v>
      </c>
      <c r="E90" s="757">
        <v>307</v>
      </c>
      <c r="F90" s="757">
        <v>1</v>
      </c>
      <c r="G90" s="769" t="s">
        <v>446</v>
      </c>
      <c r="H90" s="769" t="s">
        <v>446</v>
      </c>
      <c r="I90" s="334" t="s">
        <v>105</v>
      </c>
      <c r="J90" s="260"/>
      <c r="M90" s="260"/>
      <c r="N90" s="260"/>
      <c r="O90" s="260"/>
      <c r="P90" s="260"/>
      <c r="Q90" s="260"/>
      <c r="R90" s="260"/>
      <c r="S90" s="260"/>
      <c r="T90" s="260"/>
      <c r="U90" s="260"/>
    </row>
    <row r="91" spans="1:21" ht="15">
      <c r="A91" s="332" t="s">
        <v>106</v>
      </c>
      <c r="B91" s="757">
        <v>8</v>
      </c>
      <c r="C91" s="320" t="s">
        <v>446</v>
      </c>
      <c r="D91" s="320" t="s">
        <v>446</v>
      </c>
      <c r="E91" s="757">
        <v>421</v>
      </c>
      <c r="F91" s="769" t="s">
        <v>446</v>
      </c>
      <c r="G91" s="769" t="s">
        <v>446</v>
      </c>
      <c r="H91" s="769" t="s">
        <v>446</v>
      </c>
      <c r="I91" s="334" t="s">
        <v>107</v>
      </c>
      <c r="J91" s="260"/>
      <c r="M91" s="260"/>
      <c r="N91" s="260"/>
      <c r="O91" s="260"/>
      <c r="P91" s="260"/>
      <c r="Q91" s="260"/>
      <c r="R91" s="260"/>
      <c r="S91" s="260"/>
      <c r="T91" s="260"/>
      <c r="U91" s="260"/>
    </row>
    <row r="92" spans="1:21" ht="15">
      <c r="A92" s="332" t="s">
        <v>108</v>
      </c>
      <c r="B92" s="757">
        <v>2</v>
      </c>
      <c r="C92" s="320" t="s">
        <v>446</v>
      </c>
      <c r="D92" s="320" t="s">
        <v>446</v>
      </c>
      <c r="E92" s="757">
        <v>263</v>
      </c>
      <c r="F92" s="769" t="s">
        <v>446</v>
      </c>
      <c r="G92" s="769" t="s">
        <v>446</v>
      </c>
      <c r="H92" s="769" t="s">
        <v>446</v>
      </c>
      <c r="I92" s="334" t="s">
        <v>109</v>
      </c>
      <c r="J92" s="260"/>
      <c r="M92" s="260"/>
      <c r="N92" s="260"/>
      <c r="O92" s="260"/>
      <c r="P92" s="260"/>
      <c r="Q92" s="260"/>
      <c r="R92" s="260"/>
      <c r="S92" s="260"/>
      <c r="T92" s="260"/>
      <c r="U92" s="260"/>
    </row>
    <row r="93" spans="1:21" ht="14.25">
      <c r="A93" s="328" t="s">
        <v>110</v>
      </c>
      <c r="B93" s="320">
        <v>33</v>
      </c>
      <c r="C93" s="320">
        <v>46</v>
      </c>
      <c r="D93" s="320">
        <v>1</v>
      </c>
      <c r="E93" s="320" t="s">
        <v>1046</v>
      </c>
      <c r="F93" s="320">
        <v>14</v>
      </c>
      <c r="G93" s="320" t="s">
        <v>446</v>
      </c>
      <c r="H93" s="769" t="s">
        <v>446</v>
      </c>
      <c r="I93" s="335" t="s">
        <v>111</v>
      </c>
      <c r="J93" s="260"/>
      <c r="M93" s="260"/>
      <c r="N93" s="260"/>
      <c r="O93" s="260"/>
      <c r="P93" s="260"/>
      <c r="Q93" s="260"/>
      <c r="R93" s="260"/>
      <c r="S93" s="260"/>
      <c r="T93" s="260"/>
      <c r="U93" s="260"/>
    </row>
    <row r="94" spans="1:21" ht="15">
      <c r="A94" s="332" t="s">
        <v>112</v>
      </c>
      <c r="B94" s="757">
        <v>1</v>
      </c>
      <c r="C94" s="320" t="s">
        <v>446</v>
      </c>
      <c r="D94" s="320" t="s">
        <v>446</v>
      </c>
      <c r="E94" s="757">
        <v>162</v>
      </c>
      <c r="F94" s="769" t="s">
        <v>446</v>
      </c>
      <c r="G94" s="769" t="s">
        <v>446</v>
      </c>
      <c r="H94" s="769" t="s">
        <v>446</v>
      </c>
      <c r="I94" s="334" t="s">
        <v>113</v>
      </c>
      <c r="J94" s="260"/>
      <c r="M94" s="260"/>
      <c r="N94" s="260"/>
      <c r="O94" s="260"/>
      <c r="P94" s="260"/>
      <c r="Q94" s="260"/>
      <c r="R94" s="260"/>
      <c r="S94" s="260"/>
      <c r="T94" s="260"/>
      <c r="U94" s="260"/>
    </row>
    <row r="95" spans="1:21" ht="15">
      <c r="A95" s="332" t="s">
        <v>114</v>
      </c>
      <c r="B95" s="757" t="s">
        <v>1041</v>
      </c>
      <c r="C95" s="320" t="s">
        <v>446</v>
      </c>
      <c r="D95" s="320" t="s">
        <v>446</v>
      </c>
      <c r="E95" s="757">
        <v>149</v>
      </c>
      <c r="F95" s="769" t="s">
        <v>446</v>
      </c>
      <c r="G95" s="769" t="s">
        <v>446</v>
      </c>
      <c r="H95" s="769" t="s">
        <v>446</v>
      </c>
      <c r="I95" s="334" t="s">
        <v>115</v>
      </c>
      <c r="J95" s="260"/>
      <c r="M95" s="260"/>
      <c r="N95" s="260"/>
      <c r="O95" s="260"/>
      <c r="P95" s="260"/>
      <c r="Q95" s="260"/>
      <c r="R95" s="260"/>
      <c r="S95" s="260"/>
      <c r="T95" s="260"/>
      <c r="U95" s="260"/>
    </row>
    <row r="96" spans="1:21" ht="15">
      <c r="A96" s="332" t="s">
        <v>116</v>
      </c>
      <c r="B96" s="757">
        <v>5</v>
      </c>
      <c r="C96" s="757">
        <v>6</v>
      </c>
      <c r="D96" s="320" t="s">
        <v>446</v>
      </c>
      <c r="E96" s="757">
        <v>311</v>
      </c>
      <c r="F96" s="769" t="s">
        <v>446</v>
      </c>
      <c r="G96" s="769" t="s">
        <v>446</v>
      </c>
      <c r="H96" s="769" t="s">
        <v>446</v>
      </c>
      <c r="I96" s="334" t="s">
        <v>117</v>
      </c>
      <c r="J96" s="260"/>
      <c r="M96" s="260"/>
      <c r="N96" s="260"/>
      <c r="O96" s="260"/>
      <c r="P96" s="260"/>
      <c r="Q96" s="260"/>
      <c r="R96" s="260"/>
      <c r="S96" s="260"/>
      <c r="T96" s="260"/>
      <c r="U96" s="260"/>
    </row>
    <row r="97" spans="1:21" ht="15">
      <c r="A97" s="332" t="s">
        <v>118</v>
      </c>
      <c r="B97" s="757">
        <v>2</v>
      </c>
      <c r="C97" s="757">
        <v>10</v>
      </c>
      <c r="D97" s="757">
        <v>1</v>
      </c>
      <c r="E97" s="757">
        <v>235</v>
      </c>
      <c r="F97" s="769" t="s">
        <v>446</v>
      </c>
      <c r="G97" s="769" t="s">
        <v>446</v>
      </c>
      <c r="H97" s="769" t="s">
        <v>446</v>
      </c>
      <c r="I97" s="334" t="s">
        <v>119</v>
      </c>
      <c r="J97" s="260"/>
      <c r="M97" s="260"/>
      <c r="N97" s="260"/>
      <c r="O97" s="260"/>
      <c r="P97" s="260"/>
      <c r="Q97" s="260"/>
      <c r="R97" s="260"/>
      <c r="S97" s="260"/>
      <c r="T97" s="260"/>
      <c r="U97" s="260"/>
    </row>
    <row r="98" spans="1:21" ht="15">
      <c r="A98" s="332" t="s">
        <v>120</v>
      </c>
      <c r="B98" s="757">
        <v>9</v>
      </c>
      <c r="C98" s="757">
        <v>5</v>
      </c>
      <c r="D98" s="320" t="s">
        <v>446</v>
      </c>
      <c r="E98" s="757">
        <v>721</v>
      </c>
      <c r="F98" s="757">
        <v>14</v>
      </c>
      <c r="G98" s="769" t="s">
        <v>446</v>
      </c>
      <c r="H98" s="769" t="s">
        <v>446</v>
      </c>
      <c r="I98" s="334" t="s">
        <v>121</v>
      </c>
      <c r="J98" s="260"/>
      <c r="M98" s="260"/>
      <c r="N98" s="260"/>
      <c r="O98" s="260"/>
      <c r="P98" s="260"/>
      <c r="Q98" s="260"/>
      <c r="R98" s="260"/>
      <c r="S98" s="260"/>
      <c r="T98" s="260"/>
      <c r="U98" s="260"/>
    </row>
    <row r="99" spans="1:21" ht="15">
      <c r="A99" s="332" t="s">
        <v>122</v>
      </c>
      <c r="B99" s="757">
        <v>5</v>
      </c>
      <c r="C99" s="757">
        <v>25</v>
      </c>
      <c r="D99" s="320" t="s">
        <v>446</v>
      </c>
      <c r="E99" s="757">
        <v>139</v>
      </c>
      <c r="F99" s="769" t="s">
        <v>446</v>
      </c>
      <c r="G99" s="769" t="s">
        <v>446</v>
      </c>
      <c r="H99" s="769" t="s">
        <v>446</v>
      </c>
      <c r="I99" s="334" t="s">
        <v>123</v>
      </c>
      <c r="J99" s="260"/>
      <c r="M99" s="260"/>
      <c r="N99" s="260"/>
      <c r="O99" s="260"/>
      <c r="P99" s="260"/>
      <c r="Q99" s="260"/>
      <c r="R99" s="260"/>
      <c r="S99" s="260"/>
      <c r="T99" s="260"/>
      <c r="U99" s="260"/>
    </row>
    <row r="100" spans="1:21" ht="15">
      <c r="A100" s="332" t="s">
        <v>124</v>
      </c>
      <c r="B100" s="757">
        <v>11</v>
      </c>
      <c r="C100" s="320" t="s">
        <v>446</v>
      </c>
      <c r="D100" s="320" t="s">
        <v>446</v>
      </c>
      <c r="E100" s="757">
        <v>607</v>
      </c>
      <c r="F100" s="769" t="s">
        <v>446</v>
      </c>
      <c r="G100" s="769" t="s">
        <v>446</v>
      </c>
      <c r="H100" s="769" t="s">
        <v>446</v>
      </c>
      <c r="I100" s="334" t="s">
        <v>1094</v>
      </c>
      <c r="J100" s="260"/>
      <c r="M100" s="260"/>
      <c r="N100" s="260"/>
      <c r="O100" s="260"/>
      <c r="P100" s="260"/>
      <c r="Q100" s="260"/>
      <c r="R100" s="260"/>
      <c r="S100" s="260"/>
      <c r="T100" s="260"/>
      <c r="U100" s="260"/>
    </row>
    <row r="101" spans="1:21" ht="15">
      <c r="A101" s="332" t="s">
        <v>126</v>
      </c>
      <c r="B101" s="757" t="s">
        <v>1041</v>
      </c>
      <c r="C101" s="320" t="s">
        <v>446</v>
      </c>
      <c r="D101" s="320" t="s">
        <v>446</v>
      </c>
      <c r="E101" s="757">
        <v>0</v>
      </c>
      <c r="F101" s="769" t="s">
        <v>446</v>
      </c>
      <c r="G101" s="769" t="s">
        <v>446</v>
      </c>
      <c r="H101" s="769" t="s">
        <v>446</v>
      </c>
      <c r="I101" s="770" t="s">
        <v>127</v>
      </c>
      <c r="J101" s="260"/>
      <c r="M101" s="260"/>
      <c r="N101" s="260"/>
      <c r="O101" s="260"/>
      <c r="P101" s="260"/>
      <c r="Q101" s="260"/>
      <c r="R101" s="260"/>
      <c r="S101" s="260"/>
      <c r="T101" s="260"/>
      <c r="U101" s="260"/>
    </row>
    <row r="102" spans="1:21" ht="14.25">
      <c r="A102" s="328" t="s">
        <v>128</v>
      </c>
      <c r="B102" s="320">
        <v>15</v>
      </c>
      <c r="C102" s="320">
        <v>2</v>
      </c>
      <c r="D102" s="320">
        <v>43</v>
      </c>
      <c r="E102" s="320">
        <v>427</v>
      </c>
      <c r="F102" s="320">
        <v>10</v>
      </c>
      <c r="G102" s="320" t="s">
        <v>446</v>
      </c>
      <c r="H102" s="769" t="s">
        <v>446</v>
      </c>
      <c r="I102" s="64" t="s">
        <v>129</v>
      </c>
      <c r="J102" s="260"/>
      <c r="M102" s="260"/>
      <c r="N102" s="260"/>
      <c r="O102" s="260"/>
      <c r="P102" s="260"/>
      <c r="Q102" s="260"/>
      <c r="R102" s="260"/>
      <c r="S102" s="260"/>
      <c r="T102" s="260"/>
      <c r="U102" s="260"/>
    </row>
    <row r="103" spans="1:21" ht="15">
      <c r="A103" s="332" t="s">
        <v>130</v>
      </c>
      <c r="B103" s="757">
        <v>6</v>
      </c>
      <c r="C103" s="757">
        <v>1</v>
      </c>
      <c r="D103" s="757">
        <v>43</v>
      </c>
      <c r="E103" s="757">
        <v>155</v>
      </c>
      <c r="F103" s="320" t="s">
        <v>446</v>
      </c>
      <c r="G103" s="320" t="s">
        <v>446</v>
      </c>
      <c r="H103" s="769" t="s">
        <v>446</v>
      </c>
      <c r="I103" s="334" t="s">
        <v>131</v>
      </c>
      <c r="J103" s="260"/>
      <c r="M103" s="260"/>
      <c r="N103" s="260"/>
      <c r="O103" s="260"/>
      <c r="P103" s="260"/>
      <c r="Q103" s="260"/>
      <c r="R103" s="260"/>
      <c r="S103" s="260"/>
      <c r="T103" s="260"/>
      <c r="U103" s="260"/>
    </row>
    <row r="104" spans="1:21" ht="15">
      <c r="A104" s="332" t="s">
        <v>132</v>
      </c>
      <c r="B104" s="757">
        <v>3</v>
      </c>
      <c r="C104" s="757">
        <v>1</v>
      </c>
      <c r="D104" s="320" t="s">
        <v>446</v>
      </c>
      <c r="E104" s="757">
        <v>79</v>
      </c>
      <c r="F104" s="320" t="s">
        <v>446</v>
      </c>
      <c r="G104" s="320" t="s">
        <v>446</v>
      </c>
      <c r="H104" s="769" t="s">
        <v>446</v>
      </c>
      <c r="I104" s="334" t="s">
        <v>133</v>
      </c>
      <c r="J104" s="260"/>
      <c r="M104" s="260"/>
      <c r="N104" s="260"/>
      <c r="O104" s="260"/>
      <c r="P104" s="260"/>
      <c r="Q104" s="260"/>
      <c r="R104" s="260"/>
      <c r="S104" s="260"/>
      <c r="T104" s="260"/>
      <c r="U104" s="260"/>
    </row>
    <row r="105" spans="1:21" ht="15">
      <c r="A105" s="332" t="s">
        <v>134</v>
      </c>
      <c r="B105" s="757">
        <v>2</v>
      </c>
      <c r="C105" s="320" t="s">
        <v>446</v>
      </c>
      <c r="D105" s="320" t="s">
        <v>446</v>
      </c>
      <c r="E105" s="757">
        <v>193</v>
      </c>
      <c r="F105" s="757">
        <v>2</v>
      </c>
      <c r="G105" s="320" t="s">
        <v>446</v>
      </c>
      <c r="H105" s="769" t="s">
        <v>446</v>
      </c>
      <c r="I105" s="334" t="s">
        <v>135</v>
      </c>
      <c r="J105" s="260"/>
      <c r="M105" s="260"/>
      <c r="N105" s="260"/>
      <c r="O105" s="260"/>
      <c r="P105" s="260"/>
      <c r="Q105" s="260"/>
      <c r="R105" s="260"/>
      <c r="S105" s="260"/>
      <c r="T105" s="260"/>
      <c r="U105" s="260"/>
    </row>
    <row r="106" spans="1:21" ht="15">
      <c r="A106" s="332" t="s">
        <v>136</v>
      </c>
      <c r="B106" s="757">
        <v>1</v>
      </c>
      <c r="C106" s="320" t="s">
        <v>446</v>
      </c>
      <c r="D106" s="320" t="s">
        <v>446</v>
      </c>
      <c r="E106" s="320" t="s">
        <v>446</v>
      </c>
      <c r="F106" s="757">
        <v>8</v>
      </c>
      <c r="G106" s="320" t="s">
        <v>446</v>
      </c>
      <c r="H106" s="769" t="s">
        <v>446</v>
      </c>
      <c r="I106" s="334" t="s">
        <v>137</v>
      </c>
      <c r="J106" s="260"/>
      <c r="M106" s="260"/>
      <c r="N106" s="260"/>
      <c r="O106" s="260"/>
      <c r="P106" s="260"/>
      <c r="Q106" s="260"/>
      <c r="R106" s="260"/>
      <c r="S106" s="260"/>
      <c r="T106" s="260"/>
      <c r="U106" s="260"/>
    </row>
    <row r="107" spans="1:21" ht="15">
      <c r="A107" s="332" t="s">
        <v>138</v>
      </c>
      <c r="B107" s="757">
        <v>3</v>
      </c>
      <c r="C107" s="320" t="s">
        <v>446</v>
      </c>
      <c r="D107" s="320" t="s">
        <v>446</v>
      </c>
      <c r="E107" s="320" t="s">
        <v>446</v>
      </c>
      <c r="F107" s="320" t="s">
        <v>446</v>
      </c>
      <c r="G107" s="320" t="s">
        <v>446</v>
      </c>
      <c r="H107" s="769" t="s">
        <v>446</v>
      </c>
      <c r="I107" s="334" t="s">
        <v>139</v>
      </c>
      <c r="J107" s="260"/>
      <c r="M107" s="260"/>
      <c r="N107" s="260"/>
      <c r="O107" s="260"/>
      <c r="P107" s="260"/>
      <c r="Q107" s="260"/>
      <c r="R107" s="260"/>
      <c r="S107" s="260"/>
      <c r="T107" s="260"/>
      <c r="U107" s="260"/>
    </row>
    <row r="108" spans="1:21" ht="14.25">
      <c r="A108" s="328" t="s">
        <v>140</v>
      </c>
      <c r="B108" s="320">
        <v>64</v>
      </c>
      <c r="C108" s="320">
        <v>8</v>
      </c>
      <c r="D108" s="320" t="s">
        <v>446</v>
      </c>
      <c r="E108" s="320" t="s">
        <v>1047</v>
      </c>
      <c r="F108" s="320">
        <v>2</v>
      </c>
      <c r="G108" s="320">
        <v>7</v>
      </c>
      <c r="H108" s="769" t="s">
        <v>446</v>
      </c>
      <c r="I108" s="335" t="s">
        <v>141</v>
      </c>
      <c r="J108" s="260"/>
      <c r="M108" s="260"/>
      <c r="N108" s="260"/>
      <c r="O108" s="260"/>
      <c r="P108" s="260"/>
      <c r="Q108" s="260"/>
      <c r="R108" s="260"/>
      <c r="S108" s="260"/>
      <c r="T108" s="260"/>
      <c r="U108" s="260"/>
    </row>
    <row r="109" spans="1:21" ht="15">
      <c r="A109" s="332" t="s">
        <v>142</v>
      </c>
      <c r="B109" s="757">
        <v>20</v>
      </c>
      <c r="C109" s="320" t="s">
        <v>446</v>
      </c>
      <c r="D109" s="320" t="s">
        <v>446</v>
      </c>
      <c r="E109" s="757">
        <v>481</v>
      </c>
      <c r="F109" s="320" t="s">
        <v>446</v>
      </c>
      <c r="G109" s="320" t="s">
        <v>446</v>
      </c>
      <c r="H109" s="769" t="s">
        <v>446</v>
      </c>
      <c r="I109" s="334" t="s">
        <v>143</v>
      </c>
      <c r="J109" s="260"/>
      <c r="M109" s="260"/>
      <c r="N109" s="260"/>
      <c r="O109" s="260"/>
      <c r="P109" s="260"/>
      <c r="Q109" s="260"/>
      <c r="R109" s="260"/>
      <c r="S109" s="260"/>
      <c r="T109" s="260"/>
      <c r="U109" s="260"/>
    </row>
    <row r="110" spans="1:21" ht="15">
      <c r="A110" s="332" t="s">
        <v>144</v>
      </c>
      <c r="B110" s="757">
        <v>5</v>
      </c>
      <c r="C110" s="320" t="s">
        <v>446</v>
      </c>
      <c r="D110" s="320" t="s">
        <v>446</v>
      </c>
      <c r="E110" s="757">
        <v>67</v>
      </c>
      <c r="F110" s="757">
        <v>1</v>
      </c>
      <c r="G110" s="320" t="s">
        <v>446</v>
      </c>
      <c r="H110" s="769" t="s">
        <v>446</v>
      </c>
      <c r="I110" s="334" t="s">
        <v>145</v>
      </c>
      <c r="J110" s="260"/>
      <c r="M110" s="260"/>
      <c r="N110" s="260"/>
      <c r="O110" s="260"/>
      <c r="P110" s="260"/>
      <c r="Q110" s="260"/>
      <c r="R110" s="260"/>
      <c r="S110" s="260"/>
      <c r="T110" s="260"/>
      <c r="U110" s="260"/>
    </row>
    <row r="111" spans="1:21" ht="15">
      <c r="A111" s="332" t="s">
        <v>146</v>
      </c>
      <c r="B111" s="757">
        <v>13</v>
      </c>
      <c r="C111" s="757">
        <v>1</v>
      </c>
      <c r="D111" s="320" t="s">
        <v>446</v>
      </c>
      <c r="E111" s="757">
        <v>663</v>
      </c>
      <c r="F111" s="320" t="s">
        <v>446</v>
      </c>
      <c r="G111" s="320" t="s">
        <v>446</v>
      </c>
      <c r="H111" s="769" t="s">
        <v>446</v>
      </c>
      <c r="I111" s="334" t="s">
        <v>1095</v>
      </c>
      <c r="J111" s="260"/>
      <c r="M111" s="260"/>
      <c r="N111" s="260"/>
      <c r="O111" s="260"/>
      <c r="P111" s="260"/>
      <c r="Q111" s="260"/>
      <c r="R111" s="260"/>
      <c r="S111" s="260"/>
      <c r="T111" s="260"/>
      <c r="U111" s="260"/>
    </row>
    <row r="112" spans="1:21" ht="15">
      <c r="A112" s="332" t="s">
        <v>148</v>
      </c>
      <c r="B112" s="757">
        <v>19</v>
      </c>
      <c r="C112" s="320" t="s">
        <v>446</v>
      </c>
      <c r="D112" s="320" t="s">
        <v>446</v>
      </c>
      <c r="E112" s="757">
        <v>356</v>
      </c>
      <c r="F112" s="320" t="s">
        <v>446</v>
      </c>
      <c r="G112" s="757">
        <v>6</v>
      </c>
      <c r="H112" s="769" t="s">
        <v>446</v>
      </c>
      <c r="I112" s="334" t="s">
        <v>149</v>
      </c>
      <c r="J112" s="260"/>
      <c r="M112" s="260"/>
      <c r="N112" s="260"/>
      <c r="O112" s="260"/>
      <c r="P112" s="260"/>
      <c r="Q112" s="260"/>
      <c r="R112" s="260"/>
      <c r="S112" s="260"/>
      <c r="T112" s="260"/>
      <c r="U112" s="260"/>
    </row>
    <row r="113" spans="1:21" ht="15">
      <c r="A113" s="332" t="s">
        <v>150</v>
      </c>
      <c r="B113" s="757">
        <v>4</v>
      </c>
      <c r="C113" s="320" t="s">
        <v>446</v>
      </c>
      <c r="D113" s="320" t="s">
        <v>446</v>
      </c>
      <c r="E113" s="757">
        <v>18</v>
      </c>
      <c r="F113" s="320" t="s">
        <v>446</v>
      </c>
      <c r="G113" s="320" t="s">
        <v>446</v>
      </c>
      <c r="H113" s="769" t="s">
        <v>446</v>
      </c>
      <c r="I113" s="334" t="s">
        <v>151</v>
      </c>
      <c r="J113" s="260"/>
      <c r="M113" s="260"/>
      <c r="N113" s="260"/>
      <c r="O113" s="260"/>
      <c r="P113" s="260"/>
      <c r="Q113" s="260"/>
      <c r="R113" s="260"/>
      <c r="S113" s="260"/>
      <c r="T113" s="260"/>
      <c r="U113" s="260"/>
    </row>
    <row r="114" spans="1:21" ht="15">
      <c r="A114" s="332" t="s">
        <v>152</v>
      </c>
      <c r="B114" s="757">
        <v>3</v>
      </c>
      <c r="C114" s="757">
        <v>7</v>
      </c>
      <c r="D114" s="320" t="s">
        <v>446</v>
      </c>
      <c r="E114" s="757">
        <v>185</v>
      </c>
      <c r="F114" s="757">
        <v>1</v>
      </c>
      <c r="G114" s="757">
        <v>1</v>
      </c>
      <c r="H114" s="769" t="s">
        <v>446</v>
      </c>
      <c r="I114" s="334" t="s">
        <v>153</v>
      </c>
      <c r="J114" s="260"/>
      <c r="M114" s="260"/>
      <c r="N114" s="260"/>
      <c r="O114" s="260"/>
      <c r="P114" s="260"/>
      <c r="Q114" s="260"/>
      <c r="R114" s="260"/>
      <c r="S114" s="260"/>
      <c r="T114" s="260"/>
      <c r="U114" s="260"/>
    </row>
    <row r="115" spans="1:21" ht="14.25">
      <c r="A115" s="319" t="s">
        <v>154</v>
      </c>
      <c r="B115" s="320">
        <v>11</v>
      </c>
      <c r="C115" s="320">
        <v>4</v>
      </c>
      <c r="D115" s="320" t="s">
        <v>446</v>
      </c>
      <c r="E115" s="320">
        <v>196</v>
      </c>
      <c r="F115" s="320" t="s">
        <v>446</v>
      </c>
      <c r="G115" s="320" t="s">
        <v>446</v>
      </c>
      <c r="H115" s="769" t="s">
        <v>446</v>
      </c>
      <c r="I115" s="335" t="s">
        <v>155</v>
      </c>
      <c r="J115" s="260"/>
      <c r="M115" s="260"/>
      <c r="N115" s="260"/>
      <c r="O115" s="260"/>
      <c r="P115" s="260"/>
      <c r="Q115" s="260"/>
      <c r="R115" s="260"/>
      <c r="S115" s="260"/>
      <c r="T115" s="260"/>
      <c r="U115" s="260"/>
    </row>
    <row r="116" spans="1:21" ht="15">
      <c r="A116" s="332" t="s">
        <v>156</v>
      </c>
      <c r="B116" s="757" t="s">
        <v>1041</v>
      </c>
      <c r="C116" s="757">
        <v>1</v>
      </c>
      <c r="D116" s="320" t="s">
        <v>446</v>
      </c>
      <c r="E116" s="320" t="s">
        <v>446</v>
      </c>
      <c r="F116" s="320" t="s">
        <v>446</v>
      </c>
      <c r="G116" s="320" t="s">
        <v>446</v>
      </c>
      <c r="H116" s="769" t="s">
        <v>446</v>
      </c>
      <c r="I116" s="334" t="s">
        <v>157</v>
      </c>
      <c r="J116" s="260"/>
      <c r="M116" s="260"/>
      <c r="N116" s="260"/>
      <c r="O116" s="260"/>
      <c r="P116" s="260"/>
      <c r="Q116" s="260"/>
      <c r="R116" s="260"/>
      <c r="S116" s="260"/>
      <c r="T116" s="260"/>
      <c r="U116" s="260"/>
    </row>
    <row r="117" spans="1:21" ht="15">
      <c r="A117" s="332" t="s">
        <v>158</v>
      </c>
      <c r="B117" s="757">
        <v>5</v>
      </c>
      <c r="C117" s="320" t="s">
        <v>446</v>
      </c>
      <c r="D117" s="320" t="s">
        <v>446</v>
      </c>
      <c r="E117" s="757">
        <v>145</v>
      </c>
      <c r="F117" s="320" t="s">
        <v>446</v>
      </c>
      <c r="G117" s="320" t="s">
        <v>446</v>
      </c>
      <c r="H117" s="769" t="s">
        <v>446</v>
      </c>
      <c r="I117" s="334" t="s">
        <v>159</v>
      </c>
      <c r="J117" s="260"/>
      <c r="M117" s="260"/>
      <c r="N117" s="260"/>
      <c r="O117" s="260"/>
      <c r="P117" s="260"/>
      <c r="Q117" s="260"/>
      <c r="R117" s="260"/>
      <c r="S117" s="260"/>
      <c r="T117" s="260"/>
      <c r="U117" s="260"/>
    </row>
    <row r="118" spans="1:21" ht="15">
      <c r="A118" s="332" t="s">
        <v>160</v>
      </c>
      <c r="B118" s="757">
        <v>6</v>
      </c>
      <c r="C118" s="757">
        <v>3</v>
      </c>
      <c r="D118" s="320" t="s">
        <v>446</v>
      </c>
      <c r="E118" s="320" t="s">
        <v>446</v>
      </c>
      <c r="F118" s="320" t="s">
        <v>446</v>
      </c>
      <c r="G118" s="320" t="s">
        <v>446</v>
      </c>
      <c r="H118" s="769" t="s">
        <v>446</v>
      </c>
      <c r="I118" s="334" t="s">
        <v>161</v>
      </c>
      <c r="J118" s="260"/>
      <c r="M118" s="260"/>
      <c r="N118" s="260"/>
      <c r="O118" s="260"/>
      <c r="P118" s="260"/>
      <c r="Q118" s="260"/>
      <c r="R118" s="260"/>
      <c r="S118" s="260"/>
      <c r="T118" s="260"/>
      <c r="U118" s="260"/>
    </row>
    <row r="119" spans="1:21" ht="15">
      <c r="A119" s="332" t="s">
        <v>162</v>
      </c>
      <c r="B119" s="757" t="s">
        <v>1041</v>
      </c>
      <c r="C119" s="320" t="s">
        <v>446</v>
      </c>
      <c r="D119" s="320" t="s">
        <v>446</v>
      </c>
      <c r="E119" s="757">
        <v>51</v>
      </c>
      <c r="F119" s="320" t="s">
        <v>446</v>
      </c>
      <c r="G119" s="320" t="s">
        <v>446</v>
      </c>
      <c r="H119" s="769" t="s">
        <v>446</v>
      </c>
      <c r="I119" s="334" t="s">
        <v>163</v>
      </c>
      <c r="J119" s="260"/>
      <c r="M119" s="260"/>
      <c r="N119" s="260"/>
      <c r="O119" s="260"/>
      <c r="P119" s="260"/>
      <c r="Q119" s="260"/>
      <c r="R119" s="260"/>
      <c r="S119" s="260"/>
      <c r="T119" s="260"/>
      <c r="U119" s="260"/>
    </row>
    <row r="120" spans="1:21" ht="14.25">
      <c r="A120" s="327" t="s">
        <v>164</v>
      </c>
      <c r="B120" s="320">
        <v>32</v>
      </c>
      <c r="C120" s="320" t="s">
        <v>446</v>
      </c>
      <c r="D120" s="320" t="s">
        <v>446</v>
      </c>
      <c r="E120" s="320">
        <v>190</v>
      </c>
      <c r="F120" s="320" t="s">
        <v>446</v>
      </c>
      <c r="G120" s="320" t="s">
        <v>446</v>
      </c>
      <c r="H120" s="769" t="s">
        <v>446</v>
      </c>
      <c r="I120" s="335" t="s">
        <v>165</v>
      </c>
      <c r="J120" s="260"/>
      <c r="M120" s="260"/>
      <c r="N120" s="260"/>
      <c r="O120" s="260"/>
      <c r="P120" s="260"/>
      <c r="Q120" s="260"/>
      <c r="R120" s="260"/>
      <c r="S120" s="260"/>
      <c r="T120" s="260"/>
      <c r="U120" s="260"/>
    </row>
    <row r="121" spans="1:21" ht="15">
      <c r="A121" s="332" t="s">
        <v>166</v>
      </c>
      <c r="B121" s="757">
        <v>2</v>
      </c>
      <c r="C121" s="320" t="s">
        <v>446</v>
      </c>
      <c r="D121" s="320" t="s">
        <v>446</v>
      </c>
      <c r="E121" s="757">
        <v>22</v>
      </c>
      <c r="F121" s="320" t="s">
        <v>446</v>
      </c>
      <c r="G121" s="320" t="s">
        <v>446</v>
      </c>
      <c r="H121" s="769" t="s">
        <v>446</v>
      </c>
      <c r="I121" s="334" t="s">
        <v>167</v>
      </c>
      <c r="J121" s="260"/>
      <c r="M121" s="260"/>
      <c r="N121" s="260"/>
      <c r="O121" s="260"/>
      <c r="P121" s="260"/>
      <c r="Q121" s="260"/>
      <c r="R121" s="260"/>
      <c r="S121" s="260"/>
      <c r="T121" s="260"/>
      <c r="U121" s="260"/>
    </row>
    <row r="122" spans="1:21" ht="15">
      <c r="A122" s="332" t="s">
        <v>168</v>
      </c>
      <c r="B122" s="757">
        <v>8</v>
      </c>
      <c r="C122" s="320" t="s">
        <v>446</v>
      </c>
      <c r="D122" s="320" t="s">
        <v>446</v>
      </c>
      <c r="E122" s="757">
        <v>37</v>
      </c>
      <c r="F122" s="320" t="s">
        <v>446</v>
      </c>
      <c r="G122" s="320" t="s">
        <v>446</v>
      </c>
      <c r="H122" s="769" t="s">
        <v>446</v>
      </c>
      <c r="I122" s="334" t="s">
        <v>169</v>
      </c>
      <c r="J122" s="260"/>
      <c r="M122" s="260"/>
      <c r="N122" s="260"/>
      <c r="O122" s="260"/>
      <c r="P122" s="260"/>
      <c r="Q122" s="260"/>
      <c r="R122" s="260"/>
      <c r="S122" s="260"/>
      <c r="T122" s="260"/>
      <c r="U122" s="260"/>
    </row>
    <row r="123" spans="1:21" ht="15">
      <c r="A123" s="332" t="s">
        <v>170</v>
      </c>
      <c r="B123" s="757">
        <v>21</v>
      </c>
      <c r="C123" s="320" t="s">
        <v>446</v>
      </c>
      <c r="D123" s="320" t="s">
        <v>446</v>
      </c>
      <c r="E123" s="757">
        <v>125</v>
      </c>
      <c r="F123" s="320" t="s">
        <v>446</v>
      </c>
      <c r="G123" s="320" t="s">
        <v>446</v>
      </c>
      <c r="H123" s="769" t="s">
        <v>446</v>
      </c>
      <c r="I123" s="334" t="s">
        <v>171</v>
      </c>
      <c r="J123" s="260"/>
      <c r="M123" s="260"/>
      <c r="N123" s="260"/>
      <c r="O123" s="260"/>
      <c r="P123" s="260"/>
      <c r="Q123" s="260"/>
      <c r="R123" s="260"/>
      <c r="S123" s="260"/>
      <c r="T123" s="260"/>
      <c r="U123" s="260"/>
    </row>
    <row r="124" spans="1:21" ht="15">
      <c r="A124" s="332" t="s">
        <v>172</v>
      </c>
      <c r="B124" s="757">
        <v>1</v>
      </c>
      <c r="C124" s="320" t="s">
        <v>446</v>
      </c>
      <c r="D124" s="320" t="s">
        <v>446</v>
      </c>
      <c r="E124" s="757">
        <v>6</v>
      </c>
      <c r="F124" s="320" t="s">
        <v>446</v>
      </c>
      <c r="G124" s="320" t="s">
        <v>446</v>
      </c>
      <c r="H124" s="769" t="s">
        <v>446</v>
      </c>
      <c r="I124" s="334" t="s">
        <v>173</v>
      </c>
      <c r="J124" s="260"/>
      <c r="M124" s="260"/>
      <c r="N124" s="260"/>
      <c r="O124" s="260"/>
      <c r="P124" s="260"/>
      <c r="Q124" s="260"/>
      <c r="R124" s="260"/>
      <c r="S124" s="260"/>
      <c r="T124" s="260"/>
      <c r="U124" s="260"/>
    </row>
    <row r="125" spans="1:21" ht="14.25">
      <c r="A125" s="319" t="s">
        <v>174</v>
      </c>
      <c r="B125" s="320">
        <v>1</v>
      </c>
      <c r="C125" s="320" t="s">
        <v>446</v>
      </c>
      <c r="D125" s="320" t="s">
        <v>446</v>
      </c>
      <c r="E125" s="320">
        <v>38</v>
      </c>
      <c r="F125" s="320" t="s">
        <v>446</v>
      </c>
      <c r="G125" s="320" t="s">
        <v>446</v>
      </c>
      <c r="H125" s="769" t="s">
        <v>446</v>
      </c>
      <c r="I125" s="335" t="s">
        <v>175</v>
      </c>
      <c r="J125" s="260"/>
      <c r="M125" s="260"/>
      <c r="N125" s="260"/>
      <c r="O125" s="260"/>
      <c r="P125" s="260"/>
      <c r="Q125" s="260"/>
      <c r="R125" s="260"/>
      <c r="S125" s="260"/>
      <c r="T125" s="260"/>
      <c r="U125" s="260"/>
    </row>
    <row r="126" spans="1:21" ht="15">
      <c r="A126" s="301" t="s">
        <v>176</v>
      </c>
      <c r="B126" s="320" t="s">
        <v>446</v>
      </c>
      <c r="C126" s="320" t="s">
        <v>446</v>
      </c>
      <c r="D126" s="320" t="s">
        <v>446</v>
      </c>
      <c r="E126" s="320" t="s">
        <v>446</v>
      </c>
      <c r="F126" s="320" t="s">
        <v>446</v>
      </c>
      <c r="G126" s="320" t="s">
        <v>446</v>
      </c>
      <c r="H126" s="769" t="s">
        <v>446</v>
      </c>
      <c r="I126" s="334" t="s">
        <v>1048</v>
      </c>
      <c r="J126" s="260"/>
      <c r="M126" s="260"/>
      <c r="N126" s="260"/>
      <c r="O126" s="260"/>
      <c r="P126" s="260"/>
      <c r="Q126" s="260"/>
      <c r="R126" s="260"/>
      <c r="S126" s="260"/>
      <c r="T126" s="260"/>
      <c r="U126" s="260"/>
    </row>
    <row r="127" spans="1:21" ht="15">
      <c r="A127" s="301" t="s">
        <v>178</v>
      </c>
      <c r="B127" s="757">
        <v>1</v>
      </c>
      <c r="C127" s="320" t="s">
        <v>446</v>
      </c>
      <c r="D127" s="320" t="s">
        <v>446</v>
      </c>
      <c r="E127" s="757">
        <v>38</v>
      </c>
      <c r="F127" s="320" t="s">
        <v>446</v>
      </c>
      <c r="G127" s="320" t="s">
        <v>446</v>
      </c>
      <c r="H127" s="769" t="s">
        <v>446</v>
      </c>
      <c r="I127" s="334" t="s">
        <v>370</v>
      </c>
      <c r="J127" s="260"/>
      <c r="M127" s="260"/>
      <c r="N127" s="260"/>
      <c r="O127" s="260"/>
      <c r="P127" s="260"/>
      <c r="Q127" s="260"/>
      <c r="R127" s="260"/>
      <c r="S127" s="260"/>
      <c r="T127" s="260"/>
      <c r="U127" s="260"/>
    </row>
    <row r="128" spans="1:21" ht="14.25">
      <c r="A128" s="319" t="s">
        <v>351</v>
      </c>
      <c r="B128" s="298">
        <v>826</v>
      </c>
      <c r="C128" s="298">
        <v>222</v>
      </c>
      <c r="D128" s="298">
        <v>212</v>
      </c>
      <c r="E128" s="298" t="s">
        <v>1049</v>
      </c>
      <c r="F128" s="298">
        <v>44</v>
      </c>
      <c r="G128" s="298">
        <v>53</v>
      </c>
      <c r="H128" s="298">
        <v>16</v>
      </c>
      <c r="I128" s="64" t="s">
        <v>181</v>
      </c>
      <c r="J128" s="260"/>
      <c r="M128" s="260"/>
      <c r="N128" s="260"/>
      <c r="O128" s="260"/>
      <c r="P128" s="260"/>
      <c r="Q128" s="260"/>
      <c r="R128" s="260"/>
      <c r="S128" s="260"/>
      <c r="T128" s="260"/>
      <c r="U128" s="260"/>
    </row>
    <row r="129" spans="1:21" ht="14.25">
      <c r="A129" s="144"/>
      <c r="B129" s="298"/>
      <c r="C129" s="298"/>
      <c r="D129" s="298"/>
      <c r="E129" s="298"/>
      <c r="F129" s="298"/>
      <c r="G129" s="151"/>
      <c r="H129" s="298"/>
      <c r="I129" s="298"/>
      <c r="J129" s="260"/>
      <c r="M129" s="260"/>
      <c r="N129" s="260"/>
      <c r="O129" s="260"/>
      <c r="P129" s="260"/>
      <c r="Q129" s="260"/>
      <c r="R129" s="260"/>
      <c r="S129" s="260"/>
      <c r="T129" s="260"/>
      <c r="U129" s="260"/>
    </row>
    <row r="130" spans="1:21">
      <c r="A130" s="309" t="s">
        <v>186</v>
      </c>
      <c r="B130" s="310"/>
      <c r="C130" s="310"/>
      <c r="D130" s="310"/>
      <c r="E130" s="85"/>
      <c r="F130" s="85"/>
      <c r="G130" s="742"/>
      <c r="H130" s="742"/>
      <c r="I130" s="152" t="s">
        <v>346</v>
      </c>
      <c r="J130" s="260"/>
      <c r="M130" s="260"/>
      <c r="N130" s="260"/>
      <c r="O130" s="260"/>
      <c r="P130" s="260"/>
      <c r="Q130" s="260"/>
      <c r="R130" s="260"/>
      <c r="S130" s="260"/>
      <c r="T130" s="260"/>
      <c r="U130" s="260"/>
    </row>
    <row r="131" spans="1:21" ht="14.25">
      <c r="A131" s="275"/>
      <c r="B131" s="771"/>
      <c r="C131" s="771"/>
      <c r="D131" s="771"/>
      <c r="E131" s="771"/>
      <c r="F131" s="771"/>
      <c r="G131" s="771"/>
      <c r="H131" s="771"/>
      <c r="I131" s="277"/>
      <c r="J131" s="260"/>
      <c r="M131" s="260"/>
      <c r="N131" s="260"/>
      <c r="O131" s="260"/>
      <c r="P131" s="260"/>
      <c r="Q131" s="260"/>
      <c r="R131" s="260"/>
      <c r="S131" s="260"/>
      <c r="T131" s="260"/>
      <c r="U131" s="260"/>
    </row>
    <row r="132" spans="1:21" ht="14.25">
      <c r="A132" s="275"/>
      <c r="B132" s="771"/>
      <c r="C132" s="771"/>
      <c r="D132" s="771"/>
      <c r="E132" s="771"/>
      <c r="F132" s="771"/>
      <c r="G132" s="771"/>
      <c r="H132" s="771"/>
      <c r="I132" s="277"/>
      <c r="J132" s="260"/>
      <c r="M132" s="260"/>
      <c r="N132" s="260"/>
      <c r="O132" s="260"/>
      <c r="P132" s="260"/>
      <c r="Q132" s="260"/>
      <c r="R132" s="260"/>
      <c r="S132" s="260"/>
      <c r="T132" s="260"/>
      <c r="U132" s="260"/>
    </row>
    <row r="133" spans="1:21" ht="14.25">
      <c r="A133" s="275"/>
      <c r="B133" s="771"/>
      <c r="C133" s="771"/>
      <c r="D133" s="771"/>
      <c r="E133" s="771"/>
      <c r="F133" s="771"/>
      <c r="G133" s="771"/>
      <c r="H133" s="771"/>
      <c r="I133" s="277"/>
      <c r="J133" s="260"/>
      <c r="M133" s="260"/>
      <c r="N133" s="260"/>
      <c r="O133" s="260"/>
      <c r="P133" s="260"/>
      <c r="Q133" s="260"/>
      <c r="R133" s="260"/>
      <c r="S133" s="260"/>
      <c r="T133" s="260"/>
      <c r="U133" s="260"/>
    </row>
    <row r="134" spans="1:21">
      <c r="A134" s="329"/>
      <c r="B134" s="260"/>
      <c r="C134" s="260"/>
      <c r="D134" s="260"/>
      <c r="E134" s="260"/>
      <c r="F134" s="260"/>
      <c r="G134" s="260"/>
      <c r="H134" s="260"/>
      <c r="I134" s="260"/>
      <c r="J134" s="260"/>
      <c r="M134" s="260"/>
      <c r="N134" s="260"/>
      <c r="O134" s="260"/>
      <c r="P134" s="260"/>
      <c r="Q134" s="260"/>
      <c r="R134" s="260"/>
      <c r="S134" s="260"/>
      <c r="T134" s="260"/>
      <c r="U134" s="260"/>
    </row>
    <row r="135" spans="1:21">
      <c r="A135" s="329"/>
      <c r="B135" s="260"/>
      <c r="C135" s="260"/>
      <c r="D135" s="260"/>
      <c r="E135" s="260"/>
      <c r="F135" s="260"/>
      <c r="G135" s="260"/>
      <c r="H135" s="260"/>
      <c r="I135" s="260"/>
      <c r="J135" s="260"/>
      <c r="M135" s="260"/>
      <c r="N135" s="260"/>
      <c r="O135" s="260"/>
      <c r="P135" s="260"/>
      <c r="Q135" s="260"/>
      <c r="R135" s="260"/>
      <c r="S135" s="260"/>
      <c r="T135" s="260"/>
      <c r="U135" s="260"/>
    </row>
    <row r="136" spans="1:21">
      <c r="A136" s="329"/>
      <c r="B136" s="260"/>
      <c r="C136" s="260"/>
      <c r="D136" s="260"/>
      <c r="E136" s="260"/>
      <c r="F136" s="260"/>
      <c r="G136" s="260"/>
      <c r="H136" s="260"/>
      <c r="I136" s="260"/>
      <c r="J136" s="260"/>
      <c r="M136" s="260"/>
      <c r="N136" s="260"/>
      <c r="O136" s="260"/>
      <c r="P136" s="260"/>
      <c r="Q136" s="260"/>
      <c r="R136" s="260"/>
      <c r="S136" s="260"/>
      <c r="T136" s="260"/>
      <c r="U136" s="260"/>
    </row>
    <row r="137" spans="1:21">
      <c r="A137" s="329"/>
      <c r="B137" s="260"/>
      <c r="C137" s="260"/>
      <c r="D137" s="260"/>
      <c r="E137" s="260"/>
      <c r="F137" s="260"/>
      <c r="G137" s="260"/>
      <c r="H137" s="260"/>
      <c r="I137" s="260"/>
      <c r="J137" s="260"/>
      <c r="M137" s="260"/>
      <c r="N137" s="260"/>
      <c r="O137" s="260"/>
      <c r="P137" s="260"/>
      <c r="Q137" s="260"/>
      <c r="R137" s="260"/>
      <c r="S137" s="260"/>
      <c r="T137" s="260"/>
      <c r="U137" s="260"/>
    </row>
    <row r="138" spans="1:21">
      <c r="A138" s="329"/>
      <c r="B138" s="260"/>
      <c r="C138" s="260"/>
      <c r="D138" s="260"/>
      <c r="E138" s="260"/>
      <c r="F138" s="260"/>
      <c r="G138" s="260"/>
      <c r="H138" s="260"/>
      <c r="I138" s="260"/>
      <c r="J138" s="260"/>
      <c r="M138" s="260"/>
      <c r="N138" s="260"/>
      <c r="O138" s="260"/>
      <c r="P138" s="260"/>
      <c r="Q138" s="260"/>
      <c r="R138" s="260"/>
      <c r="S138" s="260"/>
      <c r="T138" s="260"/>
      <c r="U138" s="260"/>
    </row>
    <row r="140" spans="1:21">
      <c r="A140" s="329"/>
      <c r="B140" s="260"/>
      <c r="C140" s="260"/>
      <c r="D140" s="260"/>
      <c r="E140" s="260"/>
      <c r="F140" s="260"/>
      <c r="G140" s="260"/>
      <c r="H140" s="260"/>
      <c r="I140" s="260"/>
      <c r="J140" s="260"/>
      <c r="M140" s="260"/>
      <c r="N140" s="260"/>
      <c r="O140" s="260"/>
      <c r="P140" s="260"/>
      <c r="Q140" s="260"/>
      <c r="R140" s="260"/>
      <c r="S140" s="260"/>
      <c r="T140" s="260"/>
      <c r="U140" s="260"/>
    </row>
  </sheetData>
  <mergeCells count="6">
    <mergeCell ref="H69:I69"/>
    <mergeCell ref="G3:I3"/>
    <mergeCell ref="G4:I4"/>
    <mergeCell ref="H5:I5"/>
    <mergeCell ref="G67:I67"/>
    <mergeCell ref="H68:I68"/>
  </mergeCells>
  <printOptions gridLinesSet="0"/>
  <pageMargins left="0.78740157480314965" right="0.67083333333333328" top="0.59055118110236227" bottom="0.59055118110236227" header="0.51181102362204722" footer="0.51181102362204722"/>
  <pageSetup paperSize="9" scale="70" orientation="portrait" r:id="rId1"/>
  <headerFooter alignWithMargins="0"/>
  <rowBreaks count="1" manualBreakCount="1">
    <brk id="64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HI139"/>
  <sheetViews>
    <sheetView showGridLines="0" view="pageLayout" topLeftCell="A130" zoomScaleNormal="100" zoomScaleSheetLayoutView="50" workbookViewId="0">
      <selection activeCell="D24" sqref="D24"/>
    </sheetView>
  </sheetViews>
  <sheetFormatPr baseColWidth="10" defaultColWidth="10.28515625" defaultRowHeight="12.75"/>
  <cols>
    <col min="1" max="1" width="38.42578125" style="79" customWidth="1"/>
    <col min="2" max="3" width="17.7109375" style="105" customWidth="1"/>
    <col min="4" max="4" width="40.28515625" style="79" customWidth="1"/>
    <col min="5" max="5" width="5.7109375" style="79" customWidth="1"/>
    <col min="6" max="256" width="10.28515625" style="79"/>
    <col min="257" max="257" width="32.7109375" style="79" customWidth="1"/>
    <col min="258" max="259" width="17.7109375" style="79" customWidth="1"/>
    <col min="260" max="260" width="38.42578125" style="79" customWidth="1"/>
    <col min="261" max="261" width="5.7109375" style="79" customWidth="1"/>
    <col min="262" max="512" width="10.28515625" style="79"/>
    <col min="513" max="513" width="32.7109375" style="79" customWidth="1"/>
    <col min="514" max="515" width="17.7109375" style="79" customWidth="1"/>
    <col min="516" max="516" width="38.42578125" style="79" customWidth="1"/>
    <col min="517" max="517" width="5.7109375" style="79" customWidth="1"/>
    <col min="518" max="768" width="10.28515625" style="79"/>
    <col min="769" max="769" width="32.7109375" style="79" customWidth="1"/>
    <col min="770" max="771" width="17.7109375" style="79" customWidth="1"/>
    <col min="772" max="772" width="38.42578125" style="79" customWidth="1"/>
    <col min="773" max="773" width="5.7109375" style="79" customWidth="1"/>
    <col min="774" max="1024" width="10.28515625" style="79"/>
    <col min="1025" max="1025" width="32.7109375" style="79" customWidth="1"/>
    <col min="1026" max="1027" width="17.7109375" style="79" customWidth="1"/>
    <col min="1028" max="1028" width="38.42578125" style="79" customWidth="1"/>
    <col min="1029" max="1029" width="5.7109375" style="79" customWidth="1"/>
    <col min="1030" max="1280" width="10.28515625" style="79"/>
    <col min="1281" max="1281" width="32.7109375" style="79" customWidth="1"/>
    <col min="1282" max="1283" width="17.7109375" style="79" customWidth="1"/>
    <col min="1284" max="1284" width="38.42578125" style="79" customWidth="1"/>
    <col min="1285" max="1285" width="5.7109375" style="79" customWidth="1"/>
    <col min="1286" max="1536" width="10.28515625" style="79"/>
    <col min="1537" max="1537" width="32.7109375" style="79" customWidth="1"/>
    <col min="1538" max="1539" width="17.7109375" style="79" customWidth="1"/>
    <col min="1540" max="1540" width="38.42578125" style="79" customWidth="1"/>
    <col min="1541" max="1541" width="5.7109375" style="79" customWidth="1"/>
    <col min="1542" max="1792" width="10.28515625" style="79"/>
    <col min="1793" max="1793" width="32.7109375" style="79" customWidth="1"/>
    <col min="1794" max="1795" width="17.7109375" style="79" customWidth="1"/>
    <col min="1796" max="1796" width="38.42578125" style="79" customWidth="1"/>
    <col min="1797" max="1797" width="5.7109375" style="79" customWidth="1"/>
    <col min="1798" max="2048" width="10.28515625" style="79"/>
    <col min="2049" max="2049" width="32.7109375" style="79" customWidth="1"/>
    <col min="2050" max="2051" width="17.7109375" style="79" customWidth="1"/>
    <col min="2052" max="2052" width="38.42578125" style="79" customWidth="1"/>
    <col min="2053" max="2053" width="5.7109375" style="79" customWidth="1"/>
    <col min="2054" max="2304" width="10.28515625" style="79"/>
    <col min="2305" max="2305" width="32.7109375" style="79" customWidth="1"/>
    <col min="2306" max="2307" width="17.7109375" style="79" customWidth="1"/>
    <col min="2308" max="2308" width="38.42578125" style="79" customWidth="1"/>
    <col min="2309" max="2309" width="5.7109375" style="79" customWidth="1"/>
    <col min="2310" max="2560" width="10.28515625" style="79"/>
    <col min="2561" max="2561" width="32.7109375" style="79" customWidth="1"/>
    <col min="2562" max="2563" width="17.7109375" style="79" customWidth="1"/>
    <col min="2564" max="2564" width="38.42578125" style="79" customWidth="1"/>
    <col min="2565" max="2565" width="5.7109375" style="79" customWidth="1"/>
    <col min="2566" max="2816" width="10.28515625" style="79"/>
    <col min="2817" max="2817" width="32.7109375" style="79" customWidth="1"/>
    <col min="2818" max="2819" width="17.7109375" style="79" customWidth="1"/>
    <col min="2820" max="2820" width="38.42578125" style="79" customWidth="1"/>
    <col min="2821" max="2821" width="5.7109375" style="79" customWidth="1"/>
    <col min="2822" max="3072" width="10.28515625" style="79"/>
    <col min="3073" max="3073" width="32.7109375" style="79" customWidth="1"/>
    <col min="3074" max="3075" width="17.7109375" style="79" customWidth="1"/>
    <col min="3076" max="3076" width="38.42578125" style="79" customWidth="1"/>
    <col min="3077" max="3077" width="5.7109375" style="79" customWidth="1"/>
    <col min="3078" max="3328" width="10.28515625" style="79"/>
    <col min="3329" max="3329" width="32.7109375" style="79" customWidth="1"/>
    <col min="3330" max="3331" width="17.7109375" style="79" customWidth="1"/>
    <col min="3332" max="3332" width="38.42578125" style="79" customWidth="1"/>
    <col min="3333" max="3333" width="5.7109375" style="79" customWidth="1"/>
    <col min="3334" max="3584" width="10.28515625" style="79"/>
    <col min="3585" max="3585" width="32.7109375" style="79" customWidth="1"/>
    <col min="3586" max="3587" width="17.7109375" style="79" customWidth="1"/>
    <col min="3588" max="3588" width="38.42578125" style="79" customWidth="1"/>
    <col min="3589" max="3589" width="5.7109375" style="79" customWidth="1"/>
    <col min="3590" max="3840" width="10.28515625" style="79"/>
    <col min="3841" max="3841" width="32.7109375" style="79" customWidth="1"/>
    <col min="3842" max="3843" width="17.7109375" style="79" customWidth="1"/>
    <col min="3844" max="3844" width="38.42578125" style="79" customWidth="1"/>
    <col min="3845" max="3845" width="5.7109375" style="79" customWidth="1"/>
    <col min="3846" max="4096" width="10.28515625" style="79"/>
    <col min="4097" max="4097" width="32.7109375" style="79" customWidth="1"/>
    <col min="4098" max="4099" width="17.7109375" style="79" customWidth="1"/>
    <col min="4100" max="4100" width="38.42578125" style="79" customWidth="1"/>
    <col min="4101" max="4101" width="5.7109375" style="79" customWidth="1"/>
    <col min="4102" max="4352" width="10.28515625" style="79"/>
    <col min="4353" max="4353" width="32.7109375" style="79" customWidth="1"/>
    <col min="4354" max="4355" width="17.7109375" style="79" customWidth="1"/>
    <col min="4356" max="4356" width="38.42578125" style="79" customWidth="1"/>
    <col min="4357" max="4357" width="5.7109375" style="79" customWidth="1"/>
    <col min="4358" max="4608" width="10.28515625" style="79"/>
    <col min="4609" max="4609" width="32.7109375" style="79" customWidth="1"/>
    <col min="4610" max="4611" width="17.7109375" style="79" customWidth="1"/>
    <col min="4612" max="4612" width="38.42578125" style="79" customWidth="1"/>
    <col min="4613" max="4613" width="5.7109375" style="79" customWidth="1"/>
    <col min="4614" max="4864" width="10.28515625" style="79"/>
    <col min="4865" max="4865" width="32.7109375" style="79" customWidth="1"/>
    <col min="4866" max="4867" width="17.7109375" style="79" customWidth="1"/>
    <col min="4868" max="4868" width="38.42578125" style="79" customWidth="1"/>
    <col min="4869" max="4869" width="5.7109375" style="79" customWidth="1"/>
    <col min="4870" max="5120" width="10.28515625" style="79"/>
    <col min="5121" max="5121" width="32.7109375" style="79" customWidth="1"/>
    <col min="5122" max="5123" width="17.7109375" style="79" customWidth="1"/>
    <col min="5124" max="5124" width="38.42578125" style="79" customWidth="1"/>
    <col min="5125" max="5125" width="5.7109375" style="79" customWidth="1"/>
    <col min="5126" max="5376" width="10.28515625" style="79"/>
    <col min="5377" max="5377" width="32.7109375" style="79" customWidth="1"/>
    <col min="5378" max="5379" width="17.7109375" style="79" customWidth="1"/>
    <col min="5380" max="5380" width="38.42578125" style="79" customWidth="1"/>
    <col min="5381" max="5381" width="5.7109375" style="79" customWidth="1"/>
    <col min="5382" max="5632" width="10.28515625" style="79"/>
    <col min="5633" max="5633" width="32.7109375" style="79" customWidth="1"/>
    <col min="5634" max="5635" width="17.7109375" style="79" customWidth="1"/>
    <col min="5636" max="5636" width="38.42578125" style="79" customWidth="1"/>
    <col min="5637" max="5637" width="5.7109375" style="79" customWidth="1"/>
    <col min="5638" max="5888" width="10.28515625" style="79"/>
    <col min="5889" max="5889" width="32.7109375" style="79" customWidth="1"/>
    <col min="5890" max="5891" width="17.7109375" style="79" customWidth="1"/>
    <col min="5892" max="5892" width="38.42578125" style="79" customWidth="1"/>
    <col min="5893" max="5893" width="5.7109375" style="79" customWidth="1"/>
    <col min="5894" max="6144" width="10.28515625" style="79"/>
    <col min="6145" max="6145" width="32.7109375" style="79" customWidth="1"/>
    <col min="6146" max="6147" width="17.7109375" style="79" customWidth="1"/>
    <col min="6148" max="6148" width="38.42578125" style="79" customWidth="1"/>
    <col min="6149" max="6149" width="5.7109375" style="79" customWidth="1"/>
    <col min="6150" max="6400" width="10.28515625" style="79"/>
    <col min="6401" max="6401" width="32.7109375" style="79" customWidth="1"/>
    <col min="6402" max="6403" width="17.7109375" style="79" customWidth="1"/>
    <col min="6404" max="6404" width="38.42578125" style="79" customWidth="1"/>
    <col min="6405" max="6405" width="5.7109375" style="79" customWidth="1"/>
    <col min="6406" max="6656" width="10.28515625" style="79"/>
    <col min="6657" max="6657" width="32.7109375" style="79" customWidth="1"/>
    <col min="6658" max="6659" width="17.7109375" style="79" customWidth="1"/>
    <col min="6660" max="6660" width="38.42578125" style="79" customWidth="1"/>
    <col min="6661" max="6661" width="5.7109375" style="79" customWidth="1"/>
    <col min="6662" max="6912" width="10.28515625" style="79"/>
    <col min="6913" max="6913" width="32.7109375" style="79" customWidth="1"/>
    <col min="6914" max="6915" width="17.7109375" style="79" customWidth="1"/>
    <col min="6916" max="6916" width="38.42578125" style="79" customWidth="1"/>
    <col min="6917" max="6917" width="5.7109375" style="79" customWidth="1"/>
    <col min="6918" max="7168" width="10.28515625" style="79"/>
    <col min="7169" max="7169" width="32.7109375" style="79" customWidth="1"/>
    <col min="7170" max="7171" width="17.7109375" style="79" customWidth="1"/>
    <col min="7172" max="7172" width="38.42578125" style="79" customWidth="1"/>
    <col min="7173" max="7173" width="5.7109375" style="79" customWidth="1"/>
    <col min="7174" max="7424" width="10.28515625" style="79"/>
    <col min="7425" max="7425" width="32.7109375" style="79" customWidth="1"/>
    <col min="7426" max="7427" width="17.7109375" style="79" customWidth="1"/>
    <col min="7428" max="7428" width="38.42578125" style="79" customWidth="1"/>
    <col min="7429" max="7429" width="5.7109375" style="79" customWidth="1"/>
    <col min="7430" max="7680" width="10.28515625" style="79"/>
    <col min="7681" max="7681" width="32.7109375" style="79" customWidth="1"/>
    <col min="7682" max="7683" width="17.7109375" style="79" customWidth="1"/>
    <col min="7684" max="7684" width="38.42578125" style="79" customWidth="1"/>
    <col min="7685" max="7685" width="5.7109375" style="79" customWidth="1"/>
    <col min="7686" max="7936" width="10.28515625" style="79"/>
    <col min="7937" max="7937" width="32.7109375" style="79" customWidth="1"/>
    <col min="7938" max="7939" width="17.7109375" style="79" customWidth="1"/>
    <col min="7940" max="7940" width="38.42578125" style="79" customWidth="1"/>
    <col min="7941" max="7941" width="5.7109375" style="79" customWidth="1"/>
    <col min="7942" max="8192" width="10.28515625" style="79"/>
    <col min="8193" max="8193" width="32.7109375" style="79" customWidth="1"/>
    <col min="8194" max="8195" width="17.7109375" style="79" customWidth="1"/>
    <col min="8196" max="8196" width="38.42578125" style="79" customWidth="1"/>
    <col min="8197" max="8197" width="5.7109375" style="79" customWidth="1"/>
    <col min="8198" max="8448" width="10.28515625" style="79"/>
    <col min="8449" max="8449" width="32.7109375" style="79" customWidth="1"/>
    <col min="8450" max="8451" width="17.7109375" style="79" customWidth="1"/>
    <col min="8452" max="8452" width="38.42578125" style="79" customWidth="1"/>
    <col min="8453" max="8453" width="5.7109375" style="79" customWidth="1"/>
    <col min="8454" max="8704" width="10.28515625" style="79"/>
    <col min="8705" max="8705" width="32.7109375" style="79" customWidth="1"/>
    <col min="8706" max="8707" width="17.7109375" style="79" customWidth="1"/>
    <col min="8708" max="8708" width="38.42578125" style="79" customWidth="1"/>
    <col min="8709" max="8709" width="5.7109375" style="79" customWidth="1"/>
    <col min="8710" max="8960" width="10.28515625" style="79"/>
    <col min="8961" max="8961" width="32.7109375" style="79" customWidth="1"/>
    <col min="8962" max="8963" width="17.7109375" style="79" customWidth="1"/>
    <col min="8964" max="8964" width="38.42578125" style="79" customWidth="1"/>
    <col min="8965" max="8965" width="5.7109375" style="79" customWidth="1"/>
    <col min="8966" max="9216" width="10.28515625" style="79"/>
    <col min="9217" max="9217" width="32.7109375" style="79" customWidth="1"/>
    <col min="9218" max="9219" width="17.7109375" style="79" customWidth="1"/>
    <col min="9220" max="9220" width="38.42578125" style="79" customWidth="1"/>
    <col min="9221" max="9221" width="5.7109375" style="79" customWidth="1"/>
    <col min="9222" max="9472" width="10.28515625" style="79"/>
    <col min="9473" max="9473" width="32.7109375" style="79" customWidth="1"/>
    <col min="9474" max="9475" width="17.7109375" style="79" customWidth="1"/>
    <col min="9476" max="9476" width="38.42578125" style="79" customWidth="1"/>
    <col min="9477" max="9477" width="5.7109375" style="79" customWidth="1"/>
    <col min="9478" max="9728" width="10.28515625" style="79"/>
    <col min="9729" max="9729" width="32.7109375" style="79" customWidth="1"/>
    <col min="9730" max="9731" width="17.7109375" style="79" customWidth="1"/>
    <col min="9732" max="9732" width="38.42578125" style="79" customWidth="1"/>
    <col min="9733" max="9733" width="5.7109375" style="79" customWidth="1"/>
    <col min="9734" max="9984" width="10.28515625" style="79"/>
    <col min="9985" max="9985" width="32.7109375" style="79" customWidth="1"/>
    <col min="9986" max="9987" width="17.7109375" style="79" customWidth="1"/>
    <col min="9988" max="9988" width="38.42578125" style="79" customWidth="1"/>
    <col min="9989" max="9989" width="5.7109375" style="79" customWidth="1"/>
    <col min="9990" max="10240" width="10.28515625" style="79"/>
    <col min="10241" max="10241" width="32.7109375" style="79" customWidth="1"/>
    <col min="10242" max="10243" width="17.7109375" style="79" customWidth="1"/>
    <col min="10244" max="10244" width="38.42578125" style="79" customWidth="1"/>
    <col min="10245" max="10245" width="5.7109375" style="79" customWidth="1"/>
    <col min="10246" max="10496" width="10.28515625" style="79"/>
    <col min="10497" max="10497" width="32.7109375" style="79" customWidth="1"/>
    <col min="10498" max="10499" width="17.7109375" style="79" customWidth="1"/>
    <col min="10500" max="10500" width="38.42578125" style="79" customWidth="1"/>
    <col min="10501" max="10501" width="5.7109375" style="79" customWidth="1"/>
    <col min="10502" max="10752" width="10.28515625" style="79"/>
    <col min="10753" max="10753" width="32.7109375" style="79" customWidth="1"/>
    <col min="10754" max="10755" width="17.7109375" style="79" customWidth="1"/>
    <col min="10756" max="10756" width="38.42578125" style="79" customWidth="1"/>
    <col min="10757" max="10757" width="5.7109375" style="79" customWidth="1"/>
    <col min="10758" max="11008" width="10.28515625" style="79"/>
    <col min="11009" max="11009" width="32.7109375" style="79" customWidth="1"/>
    <col min="11010" max="11011" width="17.7109375" style="79" customWidth="1"/>
    <col min="11012" max="11012" width="38.42578125" style="79" customWidth="1"/>
    <col min="11013" max="11013" width="5.7109375" style="79" customWidth="1"/>
    <col min="11014" max="11264" width="10.28515625" style="79"/>
    <col min="11265" max="11265" width="32.7109375" style="79" customWidth="1"/>
    <col min="11266" max="11267" width="17.7109375" style="79" customWidth="1"/>
    <col min="11268" max="11268" width="38.42578125" style="79" customWidth="1"/>
    <col min="11269" max="11269" width="5.7109375" style="79" customWidth="1"/>
    <col min="11270" max="11520" width="10.28515625" style="79"/>
    <col min="11521" max="11521" width="32.7109375" style="79" customWidth="1"/>
    <col min="11522" max="11523" width="17.7109375" style="79" customWidth="1"/>
    <col min="11524" max="11524" width="38.42578125" style="79" customWidth="1"/>
    <col min="11525" max="11525" width="5.7109375" style="79" customWidth="1"/>
    <col min="11526" max="11776" width="10.28515625" style="79"/>
    <col min="11777" max="11777" width="32.7109375" style="79" customWidth="1"/>
    <col min="11778" max="11779" width="17.7109375" style="79" customWidth="1"/>
    <col min="11780" max="11780" width="38.42578125" style="79" customWidth="1"/>
    <col min="11781" max="11781" width="5.7109375" style="79" customWidth="1"/>
    <col min="11782" max="12032" width="10.28515625" style="79"/>
    <col min="12033" max="12033" width="32.7109375" style="79" customWidth="1"/>
    <col min="12034" max="12035" width="17.7109375" style="79" customWidth="1"/>
    <col min="12036" max="12036" width="38.42578125" style="79" customWidth="1"/>
    <col min="12037" max="12037" width="5.7109375" style="79" customWidth="1"/>
    <col min="12038" max="12288" width="10.28515625" style="79"/>
    <col min="12289" max="12289" width="32.7109375" style="79" customWidth="1"/>
    <col min="12290" max="12291" width="17.7109375" style="79" customWidth="1"/>
    <col min="12292" max="12292" width="38.42578125" style="79" customWidth="1"/>
    <col min="12293" max="12293" width="5.7109375" style="79" customWidth="1"/>
    <col min="12294" max="12544" width="10.28515625" style="79"/>
    <col min="12545" max="12545" width="32.7109375" style="79" customWidth="1"/>
    <col min="12546" max="12547" width="17.7109375" style="79" customWidth="1"/>
    <col min="12548" max="12548" width="38.42578125" style="79" customWidth="1"/>
    <col min="12549" max="12549" width="5.7109375" style="79" customWidth="1"/>
    <col min="12550" max="12800" width="10.28515625" style="79"/>
    <col min="12801" max="12801" width="32.7109375" style="79" customWidth="1"/>
    <col min="12802" max="12803" width="17.7109375" style="79" customWidth="1"/>
    <col min="12804" max="12804" width="38.42578125" style="79" customWidth="1"/>
    <col min="12805" max="12805" width="5.7109375" style="79" customWidth="1"/>
    <col min="12806" max="13056" width="10.28515625" style="79"/>
    <col min="13057" max="13057" width="32.7109375" style="79" customWidth="1"/>
    <col min="13058" max="13059" width="17.7109375" style="79" customWidth="1"/>
    <col min="13060" max="13060" width="38.42578125" style="79" customWidth="1"/>
    <col min="13061" max="13061" width="5.7109375" style="79" customWidth="1"/>
    <col min="13062" max="13312" width="10.28515625" style="79"/>
    <col min="13313" max="13313" width="32.7109375" style="79" customWidth="1"/>
    <col min="13314" max="13315" width="17.7109375" style="79" customWidth="1"/>
    <col min="13316" max="13316" width="38.42578125" style="79" customWidth="1"/>
    <col min="13317" max="13317" width="5.7109375" style="79" customWidth="1"/>
    <col min="13318" max="13568" width="10.28515625" style="79"/>
    <col min="13569" max="13569" width="32.7109375" style="79" customWidth="1"/>
    <col min="13570" max="13571" width="17.7109375" style="79" customWidth="1"/>
    <col min="13572" max="13572" width="38.42578125" style="79" customWidth="1"/>
    <col min="13573" max="13573" width="5.7109375" style="79" customWidth="1"/>
    <col min="13574" max="13824" width="10.28515625" style="79"/>
    <col min="13825" max="13825" width="32.7109375" style="79" customWidth="1"/>
    <col min="13826" max="13827" width="17.7109375" style="79" customWidth="1"/>
    <col min="13828" max="13828" width="38.42578125" style="79" customWidth="1"/>
    <col min="13829" max="13829" width="5.7109375" style="79" customWidth="1"/>
    <col min="13830" max="14080" width="10.28515625" style="79"/>
    <col min="14081" max="14081" width="32.7109375" style="79" customWidth="1"/>
    <col min="14082" max="14083" width="17.7109375" style="79" customWidth="1"/>
    <col min="14084" max="14084" width="38.42578125" style="79" customWidth="1"/>
    <col min="14085" max="14085" width="5.7109375" style="79" customWidth="1"/>
    <col min="14086" max="14336" width="10.28515625" style="79"/>
    <col min="14337" max="14337" width="32.7109375" style="79" customWidth="1"/>
    <col min="14338" max="14339" width="17.7109375" style="79" customWidth="1"/>
    <col min="14340" max="14340" width="38.42578125" style="79" customWidth="1"/>
    <col min="14341" max="14341" width="5.7109375" style="79" customWidth="1"/>
    <col min="14342" max="14592" width="10.28515625" style="79"/>
    <col min="14593" max="14593" width="32.7109375" style="79" customWidth="1"/>
    <col min="14594" max="14595" width="17.7109375" style="79" customWidth="1"/>
    <col min="14596" max="14596" width="38.42578125" style="79" customWidth="1"/>
    <col min="14597" max="14597" width="5.7109375" style="79" customWidth="1"/>
    <col min="14598" max="14848" width="10.28515625" style="79"/>
    <col min="14849" max="14849" width="32.7109375" style="79" customWidth="1"/>
    <col min="14850" max="14851" width="17.7109375" style="79" customWidth="1"/>
    <col min="14852" max="14852" width="38.42578125" style="79" customWidth="1"/>
    <col min="14853" max="14853" width="5.7109375" style="79" customWidth="1"/>
    <col min="14854" max="15104" width="10.28515625" style="79"/>
    <col min="15105" max="15105" width="32.7109375" style="79" customWidth="1"/>
    <col min="15106" max="15107" width="17.7109375" style="79" customWidth="1"/>
    <col min="15108" max="15108" width="38.42578125" style="79" customWidth="1"/>
    <col min="15109" max="15109" width="5.7109375" style="79" customWidth="1"/>
    <col min="15110" max="15360" width="10.28515625" style="79"/>
    <col min="15361" max="15361" width="32.7109375" style="79" customWidth="1"/>
    <col min="15362" max="15363" width="17.7109375" style="79" customWidth="1"/>
    <col min="15364" max="15364" width="38.42578125" style="79" customWidth="1"/>
    <col min="15365" max="15365" width="5.7109375" style="79" customWidth="1"/>
    <col min="15366" max="15616" width="10.28515625" style="79"/>
    <col min="15617" max="15617" width="32.7109375" style="79" customWidth="1"/>
    <col min="15618" max="15619" width="17.7109375" style="79" customWidth="1"/>
    <col min="15620" max="15620" width="38.42578125" style="79" customWidth="1"/>
    <col min="15621" max="15621" width="5.7109375" style="79" customWidth="1"/>
    <col min="15622" max="15872" width="10.28515625" style="79"/>
    <col min="15873" max="15873" width="32.7109375" style="79" customWidth="1"/>
    <col min="15874" max="15875" width="17.7109375" style="79" customWidth="1"/>
    <col min="15876" max="15876" width="38.42578125" style="79" customWidth="1"/>
    <col min="15877" max="15877" width="5.7109375" style="79" customWidth="1"/>
    <col min="15878" max="16128" width="10.28515625" style="79"/>
    <col min="16129" max="16129" width="32.7109375" style="79" customWidth="1"/>
    <col min="16130" max="16131" width="17.7109375" style="79" customWidth="1"/>
    <col min="16132" max="16132" width="38.42578125" style="79" customWidth="1"/>
    <col min="16133" max="16133" width="5.7109375" style="79" customWidth="1"/>
    <col min="16134" max="16384" width="10.28515625" style="79"/>
  </cols>
  <sheetData>
    <row r="1" spans="1:217" ht="24.75" customHeight="1">
      <c r="A1" s="847" t="s">
        <v>2</v>
      </c>
      <c r="B1" s="851"/>
      <c r="C1" s="851"/>
      <c r="D1" s="852" t="s">
        <v>188</v>
      </c>
    </row>
    <row r="2" spans="1:217" ht="18.95" customHeight="1">
      <c r="A2" s="5"/>
      <c r="B2" s="5"/>
      <c r="C2" s="5"/>
    </row>
    <row r="3" spans="1:217" ht="20.25">
      <c r="A3" s="43" t="s">
        <v>1108</v>
      </c>
      <c r="B3" s="80"/>
      <c r="C3" s="80"/>
      <c r="D3" s="827" t="s">
        <v>1110</v>
      </c>
    </row>
    <row r="4" spans="1:217" ht="20.25">
      <c r="A4" s="43" t="s">
        <v>1109</v>
      </c>
      <c r="B4" s="80"/>
      <c r="C4" s="80"/>
      <c r="D4" s="827" t="s">
        <v>1111</v>
      </c>
    </row>
    <row r="5" spans="1:217" ht="12.75" customHeight="1">
      <c r="A5" s="7"/>
      <c r="B5" s="80"/>
      <c r="C5" s="80"/>
      <c r="D5" s="81"/>
    </row>
    <row r="6" spans="1:217" ht="12.75" customHeight="1">
      <c r="A6" s="807">
        <v>2020</v>
      </c>
      <c r="B6" s="918" t="s">
        <v>189</v>
      </c>
      <c r="C6" s="918"/>
      <c r="D6" s="13">
        <v>2020</v>
      </c>
    </row>
    <row r="7" spans="1:217" ht="12.75" customHeight="1">
      <c r="A7" s="82"/>
      <c r="B7" s="916" t="s">
        <v>190</v>
      </c>
      <c r="C7" s="916"/>
      <c r="D7" s="83"/>
    </row>
    <row r="8" spans="1:217" ht="13.5" customHeight="1">
      <c r="A8" s="84"/>
      <c r="B8" s="85" t="s">
        <v>3</v>
      </c>
      <c r="C8" s="85"/>
      <c r="D8" s="86"/>
    </row>
    <row r="9" spans="1:217" ht="8.1" customHeight="1">
      <c r="A9" s="84"/>
      <c r="B9" s="87"/>
      <c r="C9" s="87"/>
      <c r="D9" s="86"/>
    </row>
    <row r="10" spans="1:217" s="5" customFormat="1" ht="14.1" customHeight="1">
      <c r="A10" s="19" t="s">
        <v>16</v>
      </c>
      <c r="B10" s="88">
        <f>SUM(B11:B18)</f>
        <v>20</v>
      </c>
      <c r="C10" s="89"/>
      <c r="D10" s="21" t="s">
        <v>17</v>
      </c>
    </row>
    <row r="11" spans="1:217" s="5" customFormat="1" ht="14.1" customHeight="1">
      <c r="A11" s="23" t="s">
        <v>1057</v>
      </c>
      <c r="B11" s="42">
        <v>4</v>
      </c>
      <c r="C11" s="89"/>
      <c r="D11" s="25" t="s">
        <v>18</v>
      </c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0"/>
      <c r="FG11" s="90"/>
      <c r="FH11" s="90"/>
      <c r="FI11" s="90"/>
      <c r="FJ11" s="90"/>
      <c r="FK11" s="90"/>
      <c r="FL11" s="90"/>
      <c r="FM11" s="90"/>
      <c r="FN11" s="90"/>
      <c r="FO11" s="90"/>
      <c r="FP11" s="90"/>
      <c r="FQ11" s="90"/>
      <c r="FR11" s="90"/>
      <c r="FS11" s="90"/>
      <c r="FT11" s="90"/>
      <c r="FU11" s="90"/>
      <c r="FV11" s="90"/>
      <c r="FW11" s="90"/>
      <c r="FX11" s="90"/>
      <c r="FY11" s="90"/>
      <c r="FZ11" s="90"/>
      <c r="GA11" s="90"/>
      <c r="GB11" s="90"/>
      <c r="GC11" s="90"/>
      <c r="GD11" s="90"/>
      <c r="GE11" s="90"/>
      <c r="GF11" s="90"/>
      <c r="GG11" s="90"/>
      <c r="GH11" s="90"/>
      <c r="GI11" s="90"/>
      <c r="GJ11" s="90"/>
      <c r="GK11" s="90"/>
      <c r="GL11" s="90"/>
      <c r="GM11" s="90"/>
      <c r="GN11" s="90"/>
      <c r="GO11" s="90"/>
      <c r="GP11" s="90"/>
      <c r="GQ11" s="90"/>
      <c r="GR11" s="90"/>
      <c r="GS11" s="90"/>
      <c r="GT11" s="90"/>
      <c r="GU11" s="90"/>
      <c r="GV11" s="90"/>
      <c r="GW11" s="90"/>
      <c r="GX11" s="90"/>
      <c r="GY11" s="90"/>
      <c r="GZ11" s="90"/>
      <c r="HA11" s="90"/>
      <c r="HB11" s="90"/>
      <c r="HC11" s="90"/>
      <c r="HD11" s="90"/>
      <c r="HE11" s="90"/>
      <c r="HF11" s="90"/>
      <c r="HG11" s="90"/>
      <c r="HH11" s="90"/>
      <c r="HI11" s="90"/>
    </row>
    <row r="12" spans="1:217" ht="14.1" customHeight="1">
      <c r="A12" s="23" t="s">
        <v>302</v>
      </c>
      <c r="B12" s="42">
        <v>1</v>
      </c>
      <c r="C12" s="89"/>
      <c r="D12" s="25" t="s">
        <v>19</v>
      </c>
    </row>
    <row r="13" spans="1:217" ht="14.1" customHeight="1">
      <c r="A13" s="28" t="s">
        <v>303</v>
      </c>
      <c r="B13" s="91">
        <v>0</v>
      </c>
      <c r="C13" s="92"/>
      <c r="D13" s="25" t="s">
        <v>20</v>
      </c>
    </row>
    <row r="14" spans="1:217" ht="14.1" customHeight="1">
      <c r="A14" s="29" t="s">
        <v>304</v>
      </c>
      <c r="B14" s="42">
        <v>2</v>
      </c>
      <c r="C14" s="89"/>
      <c r="D14" s="25" t="s">
        <v>21</v>
      </c>
    </row>
    <row r="15" spans="1:217" ht="14.1" customHeight="1">
      <c r="A15" s="29" t="s">
        <v>1058</v>
      </c>
      <c r="B15" s="42">
        <v>2</v>
      </c>
      <c r="C15" s="93"/>
      <c r="D15" s="25" t="s">
        <v>23</v>
      </c>
    </row>
    <row r="16" spans="1:217" ht="14.1" customHeight="1">
      <c r="A16" s="29" t="s">
        <v>305</v>
      </c>
      <c r="B16" s="42">
        <v>1</v>
      </c>
      <c r="C16" s="89"/>
      <c r="D16" s="25" t="s">
        <v>25</v>
      </c>
    </row>
    <row r="17" spans="1:6" ht="14.1" customHeight="1">
      <c r="A17" s="29" t="s">
        <v>1059</v>
      </c>
      <c r="B17" s="42">
        <v>7</v>
      </c>
      <c r="C17" s="89"/>
      <c r="D17" s="25" t="s">
        <v>27</v>
      </c>
    </row>
    <row r="18" spans="1:6" ht="14.1" customHeight="1">
      <c r="A18" s="29" t="s">
        <v>1060</v>
      </c>
      <c r="B18" s="94">
        <v>3</v>
      </c>
      <c r="C18" s="89"/>
      <c r="D18" s="25" t="s">
        <v>29</v>
      </c>
    </row>
    <row r="19" spans="1:6" ht="14.1" customHeight="1">
      <c r="A19" s="30" t="s">
        <v>30</v>
      </c>
      <c r="B19" s="95">
        <f>SUM(B20:B27)</f>
        <v>15</v>
      </c>
      <c r="C19" s="89"/>
      <c r="D19" s="32" t="s">
        <v>31</v>
      </c>
    </row>
    <row r="20" spans="1:6" ht="14.1" customHeight="1">
      <c r="A20" s="23" t="s">
        <v>32</v>
      </c>
      <c r="B20" s="42">
        <v>2</v>
      </c>
      <c r="C20" s="89"/>
      <c r="D20" s="33" t="s">
        <v>33</v>
      </c>
    </row>
    <row r="21" spans="1:6" ht="14.1" customHeight="1">
      <c r="A21" s="23" t="s">
        <v>34</v>
      </c>
      <c r="B21" s="91">
        <v>0</v>
      </c>
      <c r="C21" s="89"/>
      <c r="D21" s="33" t="s">
        <v>35</v>
      </c>
    </row>
    <row r="22" spans="1:6" ht="14.1" customHeight="1">
      <c r="A22" s="23" t="s">
        <v>36</v>
      </c>
      <c r="B22" s="42">
        <v>1</v>
      </c>
      <c r="C22" s="89"/>
      <c r="D22" s="33" t="s">
        <v>37</v>
      </c>
    </row>
    <row r="23" spans="1:6" ht="14.1" customHeight="1">
      <c r="A23" s="23" t="s">
        <v>38</v>
      </c>
      <c r="B23" s="42">
        <v>1</v>
      </c>
      <c r="C23" s="92"/>
      <c r="D23" s="25" t="s">
        <v>39</v>
      </c>
    </row>
    <row r="24" spans="1:6" ht="14.1" customHeight="1">
      <c r="A24" s="23" t="s">
        <v>40</v>
      </c>
      <c r="B24" s="42">
        <v>1</v>
      </c>
      <c r="C24" s="93"/>
      <c r="D24" s="33" t="s">
        <v>41</v>
      </c>
    </row>
    <row r="25" spans="1:6" ht="14.1" customHeight="1">
      <c r="A25" s="23" t="s">
        <v>42</v>
      </c>
      <c r="B25" s="42">
        <v>3</v>
      </c>
      <c r="C25" s="89"/>
      <c r="D25" s="33" t="s">
        <v>43</v>
      </c>
    </row>
    <row r="26" spans="1:6" ht="14.1" customHeight="1">
      <c r="A26" s="23" t="s">
        <v>44</v>
      </c>
      <c r="B26" s="94">
        <v>5</v>
      </c>
      <c r="C26" s="89"/>
      <c r="D26" s="33" t="s">
        <v>45</v>
      </c>
    </row>
    <row r="27" spans="1:6" ht="14.1" customHeight="1">
      <c r="A27" s="23" t="s">
        <v>46</v>
      </c>
      <c r="B27" s="42">
        <v>2</v>
      </c>
      <c r="C27" s="93"/>
      <c r="D27" s="33" t="s">
        <v>47</v>
      </c>
    </row>
    <row r="28" spans="1:6" ht="14.1" customHeight="1">
      <c r="A28" s="19" t="s">
        <v>48</v>
      </c>
      <c r="B28" s="95">
        <f>SUM(B29:B36)</f>
        <v>21</v>
      </c>
      <c r="C28" s="89"/>
      <c r="D28" s="21" t="s">
        <v>49</v>
      </c>
      <c r="F28" s="19"/>
    </row>
    <row r="29" spans="1:6" s="5" customFormat="1" ht="14.1" customHeight="1">
      <c r="A29" s="782" t="s">
        <v>1066</v>
      </c>
      <c r="B29" s="42">
        <v>2</v>
      </c>
      <c r="C29" s="89"/>
      <c r="D29" s="25" t="s">
        <v>50</v>
      </c>
      <c r="F29" s="782"/>
    </row>
    <row r="30" spans="1:6" s="5" customFormat="1" ht="14.1" customHeight="1">
      <c r="A30" s="36" t="s">
        <v>1061</v>
      </c>
      <c r="B30" s="42">
        <v>1</v>
      </c>
      <c r="C30" s="89"/>
      <c r="D30" s="25" t="s">
        <v>51</v>
      </c>
      <c r="F30" s="36"/>
    </row>
    <row r="31" spans="1:6" ht="14.1" customHeight="1">
      <c r="A31" s="35" t="s">
        <v>1062</v>
      </c>
      <c r="B31" s="42">
        <v>8</v>
      </c>
      <c r="C31" s="93"/>
      <c r="D31" s="25" t="s">
        <v>52</v>
      </c>
      <c r="F31" s="35"/>
    </row>
    <row r="32" spans="1:6" ht="14.1" customHeight="1">
      <c r="A32" s="23" t="s">
        <v>1063</v>
      </c>
      <c r="B32" s="42">
        <v>1</v>
      </c>
      <c r="C32" s="89"/>
      <c r="D32" s="25" t="s">
        <v>53</v>
      </c>
      <c r="F32" s="23"/>
    </row>
    <row r="33" spans="1:6" ht="14.1" customHeight="1">
      <c r="A33" s="36" t="s">
        <v>1064</v>
      </c>
      <c r="B33" s="42">
        <v>5</v>
      </c>
      <c r="C33" s="89"/>
      <c r="D33" s="25" t="s">
        <v>54</v>
      </c>
      <c r="F33" s="36"/>
    </row>
    <row r="34" spans="1:6" ht="14.1" customHeight="1">
      <c r="A34" s="783" t="s">
        <v>314</v>
      </c>
      <c r="B34" s="42">
        <v>1</v>
      </c>
      <c r="C34" s="89"/>
      <c r="D34" s="25" t="s">
        <v>57</v>
      </c>
      <c r="F34" s="783"/>
    </row>
    <row r="35" spans="1:6" ht="14.1" customHeight="1">
      <c r="A35" s="23" t="s">
        <v>315</v>
      </c>
      <c r="B35" s="42">
        <v>2</v>
      </c>
      <c r="C35" s="89"/>
      <c r="D35" s="25" t="s">
        <v>59</v>
      </c>
      <c r="F35" s="23"/>
    </row>
    <row r="36" spans="1:6" ht="14.1" customHeight="1">
      <c r="A36" s="23" t="s">
        <v>316</v>
      </c>
      <c r="B36" s="42">
        <v>1</v>
      </c>
      <c r="C36" s="89"/>
      <c r="D36" s="25" t="s">
        <v>61</v>
      </c>
      <c r="F36" s="23"/>
    </row>
    <row r="37" spans="1:6" ht="14.1" customHeight="1">
      <c r="A37" s="37" t="s">
        <v>62</v>
      </c>
      <c r="B37" s="95">
        <f>SUM(B38:B44)</f>
        <v>19</v>
      </c>
      <c r="C37" s="89"/>
      <c r="D37" s="21" t="s">
        <v>63</v>
      </c>
    </row>
    <row r="38" spans="1:6" ht="14.1" customHeight="1">
      <c r="A38" s="35" t="s">
        <v>64</v>
      </c>
      <c r="B38" s="42">
        <v>2</v>
      </c>
      <c r="C38" s="93"/>
      <c r="D38" s="33" t="s">
        <v>65</v>
      </c>
    </row>
    <row r="39" spans="1:6" ht="14.1" customHeight="1">
      <c r="A39" s="35" t="s">
        <v>66</v>
      </c>
      <c r="B39" s="42">
        <v>3</v>
      </c>
      <c r="C39" s="89"/>
      <c r="D39" s="25" t="s">
        <v>67</v>
      </c>
    </row>
    <row r="40" spans="1:6" ht="14.1" customHeight="1">
      <c r="A40" s="35" t="s">
        <v>68</v>
      </c>
      <c r="B40" s="42">
        <v>8</v>
      </c>
      <c r="C40" s="89"/>
      <c r="D40" s="25" t="s">
        <v>69</v>
      </c>
    </row>
    <row r="41" spans="1:6" ht="14.1" customHeight="1">
      <c r="A41" s="35" t="s">
        <v>70</v>
      </c>
      <c r="B41" s="42">
        <v>3</v>
      </c>
      <c r="C41" s="92"/>
      <c r="D41" s="25" t="s">
        <v>71</v>
      </c>
    </row>
    <row r="42" spans="1:6" s="5" customFormat="1" ht="14.1" customHeight="1">
      <c r="A42" s="35" t="s">
        <v>72</v>
      </c>
      <c r="B42" s="42">
        <v>1</v>
      </c>
      <c r="C42" s="89"/>
      <c r="D42" s="33" t="s">
        <v>73</v>
      </c>
    </row>
    <row r="43" spans="1:6" ht="14.1" customHeight="1">
      <c r="A43" s="35" t="s">
        <v>74</v>
      </c>
      <c r="B43" s="42">
        <v>1</v>
      </c>
      <c r="C43" s="89"/>
      <c r="D43" s="33" t="s">
        <v>75</v>
      </c>
    </row>
    <row r="44" spans="1:6" ht="14.1" customHeight="1">
      <c r="A44" s="35" t="s">
        <v>76</v>
      </c>
      <c r="B44" s="42">
        <v>1</v>
      </c>
      <c r="C44" s="89"/>
      <c r="D44" s="25" t="s">
        <v>77</v>
      </c>
    </row>
    <row r="45" spans="1:6" ht="14.1" customHeight="1">
      <c r="A45" s="39" t="s">
        <v>78</v>
      </c>
      <c r="B45" s="95">
        <f>SUM(B46:B50)</f>
        <v>12</v>
      </c>
      <c r="C45" s="89"/>
      <c r="D45" s="21" t="s">
        <v>79</v>
      </c>
    </row>
    <row r="46" spans="1:6" ht="14.1" customHeight="1">
      <c r="A46" s="40" t="s">
        <v>80</v>
      </c>
      <c r="B46" s="42">
        <v>2</v>
      </c>
      <c r="C46" s="93"/>
      <c r="D46" s="25" t="s">
        <v>81</v>
      </c>
    </row>
    <row r="47" spans="1:6" ht="14.1" customHeight="1">
      <c r="A47" s="35" t="s">
        <v>82</v>
      </c>
      <c r="B47" s="42">
        <v>3</v>
      </c>
      <c r="C47" s="89"/>
      <c r="D47" s="25" t="s">
        <v>83</v>
      </c>
    </row>
    <row r="48" spans="1:6" s="5" customFormat="1" ht="14.1" customHeight="1">
      <c r="A48" s="35" t="s">
        <v>84</v>
      </c>
      <c r="B48" s="42">
        <v>2</v>
      </c>
      <c r="C48" s="92"/>
      <c r="D48" s="25" t="s">
        <v>85</v>
      </c>
    </row>
    <row r="49" spans="1:4" s="5" customFormat="1" ht="14.1" customHeight="1">
      <c r="A49" s="35" t="s">
        <v>86</v>
      </c>
      <c r="B49" s="42">
        <v>2</v>
      </c>
      <c r="C49" s="89"/>
      <c r="D49" s="25" t="s">
        <v>87</v>
      </c>
    </row>
    <row r="50" spans="1:4" ht="14.1" customHeight="1">
      <c r="A50" s="35" t="s">
        <v>88</v>
      </c>
      <c r="B50" s="42">
        <v>3</v>
      </c>
      <c r="C50" s="89"/>
      <c r="D50" s="33" t="s">
        <v>89</v>
      </c>
    </row>
    <row r="51" spans="1:4" ht="14.1" customHeight="1">
      <c r="A51" s="96"/>
      <c r="B51" s="89"/>
      <c r="C51" s="89"/>
      <c r="D51" s="97"/>
    </row>
    <row r="52" spans="1:4" ht="14.1" customHeight="1">
      <c r="A52" s="96"/>
      <c r="B52" s="89"/>
      <c r="C52" s="89"/>
      <c r="D52" s="97"/>
    </row>
    <row r="53" spans="1:4" ht="14.1" customHeight="1">
      <c r="A53" s="96"/>
      <c r="B53" s="89"/>
      <c r="C53" s="89"/>
      <c r="D53" s="97"/>
    </row>
    <row r="54" spans="1:4" ht="14.1" customHeight="1">
      <c r="A54" s="96"/>
      <c r="B54" s="93"/>
      <c r="C54" s="93"/>
      <c r="D54" s="97"/>
    </row>
    <row r="55" spans="1:4" s="5" customFormat="1" ht="14.1" customHeight="1">
      <c r="A55" s="98"/>
      <c r="B55" s="89"/>
      <c r="C55" s="89"/>
      <c r="D55" s="97"/>
    </row>
    <row r="56" spans="1:4" ht="12.75" customHeight="1">
      <c r="A56" s="5"/>
      <c r="B56" s="99"/>
      <c r="C56" s="99"/>
      <c r="D56" s="99"/>
    </row>
    <row r="57" spans="1:4" ht="12.75" customHeight="1">
      <c r="A57" s="919"/>
      <c r="B57" s="919"/>
      <c r="C57" s="919"/>
      <c r="D57" s="919"/>
    </row>
    <row r="58" spans="1:4" ht="12.75" customHeight="1">
      <c r="A58" s="100"/>
      <c r="B58" s="99"/>
      <c r="C58" s="99"/>
      <c r="D58" s="99"/>
    </row>
    <row r="59" spans="1:4" ht="9.1999999999999993" customHeight="1">
      <c r="A59" s="101"/>
      <c r="B59" s="102"/>
      <c r="C59" s="102"/>
      <c r="D59" s="102"/>
    </row>
    <row r="60" spans="1:4" s="5" customFormat="1">
      <c r="A60" s="103"/>
      <c r="B60" s="99"/>
      <c r="C60" s="99"/>
      <c r="D60" s="99"/>
    </row>
    <row r="61" spans="1:4" ht="9.1999999999999993" customHeight="1">
      <c r="A61" s="103"/>
      <c r="B61" s="99"/>
      <c r="C61" s="99"/>
      <c r="D61" s="99"/>
    </row>
    <row r="62" spans="1:4" ht="9.1999999999999993" customHeight="1">
      <c r="A62" s="103"/>
      <c r="B62" s="99"/>
      <c r="C62" s="99"/>
      <c r="D62" s="99"/>
    </row>
    <row r="63" spans="1:4" s="5" customFormat="1">
      <c r="A63" s="100"/>
      <c r="B63" s="99"/>
      <c r="C63" s="99"/>
      <c r="D63" s="99"/>
    </row>
    <row r="64" spans="1:4" ht="9.1999999999999993" customHeight="1">
      <c r="A64" s="101"/>
      <c r="B64" s="102"/>
      <c r="C64" s="102"/>
      <c r="D64" s="102"/>
    </row>
    <row r="65" spans="1:4" ht="9.1999999999999993" customHeight="1">
      <c r="A65" s="103"/>
      <c r="B65" s="99"/>
      <c r="C65" s="99"/>
      <c r="D65" s="99"/>
    </row>
    <row r="66" spans="1:4" s="5" customFormat="1">
      <c r="A66" s="103"/>
      <c r="B66" s="99"/>
      <c r="C66" s="99"/>
      <c r="D66" s="99"/>
    </row>
    <row r="67" spans="1:4" ht="9.1999999999999993" customHeight="1">
      <c r="A67" s="101"/>
      <c r="B67" s="102"/>
      <c r="C67" s="102"/>
      <c r="D67" s="102"/>
    </row>
    <row r="68" spans="1:4" ht="9.1999999999999993" customHeight="1">
      <c r="A68" s="103"/>
      <c r="B68" s="99"/>
      <c r="C68" s="99"/>
      <c r="D68" s="99"/>
    </row>
    <row r="69" spans="1:4" ht="9.1999999999999993" customHeight="1">
      <c r="A69" s="100"/>
      <c r="B69" s="99"/>
      <c r="C69" s="99"/>
      <c r="D69" s="99"/>
    </row>
    <row r="70" spans="1:4" ht="9.1999999999999993" customHeight="1">
      <c r="A70" s="101"/>
      <c r="B70" s="102"/>
      <c r="C70" s="102"/>
      <c r="D70" s="102"/>
    </row>
    <row r="71" spans="1:4" ht="9.1999999999999993" customHeight="1">
      <c r="A71" s="103"/>
      <c r="B71" s="99"/>
      <c r="C71" s="99"/>
      <c r="D71" s="99"/>
    </row>
    <row r="72" spans="1:4" ht="9.1999999999999993" customHeight="1">
      <c r="A72" s="103"/>
      <c r="B72" s="99"/>
      <c r="C72" s="99"/>
      <c r="D72" s="99"/>
    </row>
    <row r="73" spans="1:4" s="5" customFormat="1">
      <c r="A73" s="103"/>
      <c r="B73" s="99"/>
      <c r="C73" s="99"/>
      <c r="D73" s="99"/>
    </row>
    <row r="74" spans="1:4" ht="9.1999999999999993" customHeight="1">
      <c r="A74" s="103"/>
      <c r="B74" s="99"/>
      <c r="C74" s="99"/>
      <c r="D74" s="99"/>
    </row>
    <row r="75" spans="1:4" ht="9.1999999999999993" customHeight="1">
      <c r="A75" s="103"/>
      <c r="B75" s="99"/>
      <c r="C75" s="99"/>
      <c r="D75" s="99"/>
    </row>
    <row r="76" spans="1:4" ht="9.1999999999999993" customHeight="1">
      <c r="A76" s="100"/>
      <c r="B76" s="99"/>
      <c r="C76" s="99"/>
      <c r="D76" s="99"/>
    </row>
    <row r="77" spans="1:4" ht="9.1999999999999993" customHeight="1">
      <c r="A77" s="101"/>
      <c r="B77" s="102"/>
      <c r="C77" s="102"/>
      <c r="D77" s="102"/>
    </row>
    <row r="78" spans="1:4" ht="9.1999999999999993" customHeight="1">
      <c r="A78" s="103"/>
      <c r="B78" s="99"/>
      <c r="C78" s="99"/>
      <c r="D78" s="99"/>
    </row>
    <row r="79" spans="1:4" s="5" customFormat="1">
      <c r="A79" s="100"/>
      <c r="B79" s="99"/>
      <c r="C79" s="99"/>
      <c r="D79" s="99"/>
    </row>
    <row r="80" spans="1:4" ht="24" customHeight="1">
      <c r="A80" s="847" t="s">
        <v>2</v>
      </c>
      <c r="B80" s="851"/>
      <c r="C80" s="853"/>
      <c r="D80" s="852" t="s">
        <v>188</v>
      </c>
    </row>
    <row r="81" spans="1:4" s="5" customFormat="1" ht="16.5" customHeight="1">
      <c r="C81" s="79"/>
      <c r="D81" s="79"/>
    </row>
    <row r="82" spans="1:4" s="5" customFormat="1" ht="20.25">
      <c r="A82" s="43" t="s">
        <v>1108</v>
      </c>
      <c r="B82" s="107"/>
      <c r="C82" s="108"/>
      <c r="D82" s="827" t="s">
        <v>1110</v>
      </c>
    </row>
    <row r="83" spans="1:4" s="5" customFormat="1" ht="20.25">
      <c r="A83" s="43" t="s">
        <v>1112</v>
      </c>
      <c r="B83" s="107"/>
      <c r="C83" s="920" t="s">
        <v>1113</v>
      </c>
      <c r="D83" s="921"/>
    </row>
    <row r="84" spans="1:4" s="5" customFormat="1" ht="16.5" customHeight="1">
      <c r="A84" s="7"/>
      <c r="B84" s="107"/>
      <c r="C84" s="79"/>
      <c r="D84" s="81"/>
    </row>
    <row r="85" spans="1:4" s="5" customFormat="1" ht="16.5" customHeight="1">
      <c r="A85" s="807">
        <v>2020</v>
      </c>
      <c r="B85" s="918" t="s">
        <v>189</v>
      </c>
      <c r="C85" s="918"/>
      <c r="D85" s="13">
        <v>2020</v>
      </c>
    </row>
    <row r="86" spans="1:4" s="5" customFormat="1" ht="16.5" customHeight="1">
      <c r="A86" s="109"/>
      <c r="B86" s="916" t="s">
        <v>190</v>
      </c>
      <c r="C86" s="916"/>
      <c r="D86" s="79"/>
    </row>
    <row r="87" spans="1:4" ht="16.5" customHeight="1">
      <c r="B87" s="18"/>
      <c r="C87" s="18"/>
    </row>
    <row r="88" spans="1:4" ht="16.5" customHeight="1">
      <c r="A88" s="47" t="s">
        <v>90</v>
      </c>
      <c r="B88" s="110">
        <f>SUM(B89:B97)</f>
        <v>27</v>
      </c>
      <c r="C88" s="111"/>
      <c r="D88" s="49" t="s">
        <v>91</v>
      </c>
    </row>
    <row r="89" spans="1:4" ht="16.5" customHeight="1">
      <c r="A89" s="50" t="s">
        <v>92</v>
      </c>
      <c r="B89" s="42">
        <v>1</v>
      </c>
      <c r="C89" s="112"/>
      <c r="D89" s="51" t="s">
        <v>93</v>
      </c>
    </row>
    <row r="90" spans="1:4" ht="16.5" customHeight="1">
      <c r="A90" s="50" t="s">
        <v>94</v>
      </c>
      <c r="B90" s="94">
        <v>2</v>
      </c>
      <c r="C90" s="112"/>
      <c r="D90" s="51" t="s">
        <v>95</v>
      </c>
    </row>
    <row r="91" spans="1:4" s="5" customFormat="1" ht="16.5" customHeight="1">
      <c r="A91" s="52" t="s">
        <v>96</v>
      </c>
      <c r="B91" s="94">
        <v>13</v>
      </c>
      <c r="C91" s="112"/>
      <c r="D91" s="51" t="s">
        <v>97</v>
      </c>
    </row>
    <row r="92" spans="1:4" ht="16.5" customHeight="1">
      <c r="A92" s="50" t="s">
        <v>98</v>
      </c>
      <c r="B92" s="42">
        <v>2</v>
      </c>
      <c r="C92" s="112"/>
      <c r="D92" s="51" t="s">
        <v>99</v>
      </c>
    </row>
    <row r="93" spans="1:4" ht="15">
      <c r="A93" s="50" t="s">
        <v>100</v>
      </c>
      <c r="B93" s="94">
        <v>2</v>
      </c>
      <c r="C93" s="112"/>
      <c r="D93" s="51" t="s">
        <v>101</v>
      </c>
    </row>
    <row r="94" spans="1:4" ht="14.25" customHeight="1">
      <c r="A94" s="50" t="s">
        <v>102</v>
      </c>
      <c r="B94" s="94">
        <v>1</v>
      </c>
      <c r="C94" s="112"/>
      <c r="D94" s="51" t="s">
        <v>103</v>
      </c>
    </row>
    <row r="95" spans="1:4" ht="14.25" customHeight="1">
      <c r="A95" s="50" t="s">
        <v>104</v>
      </c>
      <c r="B95" s="94">
        <v>2</v>
      </c>
      <c r="C95" s="112"/>
      <c r="D95" s="51" t="s">
        <v>105</v>
      </c>
    </row>
    <row r="96" spans="1:4" ht="14.25" customHeight="1">
      <c r="A96" s="50" t="s">
        <v>106</v>
      </c>
      <c r="B96" s="42">
        <v>2</v>
      </c>
      <c r="C96" s="112"/>
      <c r="D96" s="51" t="s">
        <v>107</v>
      </c>
    </row>
    <row r="97" spans="1:4" ht="14.25" customHeight="1">
      <c r="A97" s="50" t="s">
        <v>108</v>
      </c>
      <c r="B97" s="42">
        <v>2</v>
      </c>
      <c r="C97" s="112"/>
      <c r="D97" s="51" t="s">
        <v>109</v>
      </c>
    </row>
    <row r="98" spans="1:4" ht="14.25">
      <c r="A98" s="53" t="s">
        <v>110</v>
      </c>
      <c r="B98" s="95">
        <f>SUM(B99:B106)</f>
        <v>17</v>
      </c>
      <c r="C98" s="112"/>
      <c r="D98" s="54" t="s">
        <v>111</v>
      </c>
    </row>
    <row r="99" spans="1:4" ht="15">
      <c r="A99" s="50" t="s">
        <v>112</v>
      </c>
      <c r="B99" s="42">
        <v>1</v>
      </c>
      <c r="C99" s="112"/>
      <c r="D99" s="51" t="s">
        <v>113</v>
      </c>
    </row>
    <row r="100" spans="1:4" ht="15">
      <c r="A100" s="50" t="s">
        <v>114</v>
      </c>
      <c r="B100" s="42">
        <v>1</v>
      </c>
      <c r="C100" s="111"/>
      <c r="D100" s="51" t="s">
        <v>115</v>
      </c>
    </row>
    <row r="101" spans="1:4" ht="15">
      <c r="A101" s="50" t="s">
        <v>116</v>
      </c>
      <c r="B101" s="94">
        <v>3</v>
      </c>
      <c r="C101" s="112"/>
      <c r="D101" s="51" t="s">
        <v>117</v>
      </c>
    </row>
    <row r="102" spans="1:4" ht="15">
      <c r="A102" s="50" t="s">
        <v>118</v>
      </c>
      <c r="B102" s="42">
        <v>1</v>
      </c>
      <c r="C102" s="112"/>
      <c r="D102" s="51" t="s">
        <v>119</v>
      </c>
    </row>
    <row r="103" spans="1:4" ht="15">
      <c r="A103" s="50" t="s">
        <v>120</v>
      </c>
      <c r="B103" s="42">
        <v>8</v>
      </c>
      <c r="C103" s="112"/>
      <c r="D103" s="51" t="s">
        <v>121</v>
      </c>
    </row>
    <row r="104" spans="1:4" ht="15">
      <c r="A104" s="50" t="s">
        <v>122</v>
      </c>
      <c r="B104" s="42">
        <v>1</v>
      </c>
      <c r="C104" s="112"/>
      <c r="D104" s="51" t="s">
        <v>123</v>
      </c>
    </row>
    <row r="105" spans="1:4" ht="15">
      <c r="A105" s="50" t="s">
        <v>124</v>
      </c>
      <c r="B105" s="42">
        <v>1</v>
      </c>
      <c r="C105" s="111"/>
      <c r="D105" s="51" t="s">
        <v>125</v>
      </c>
    </row>
    <row r="106" spans="1:4" ht="15">
      <c r="A106" s="50" t="s">
        <v>126</v>
      </c>
      <c r="B106" s="94">
        <v>1</v>
      </c>
      <c r="C106" s="112"/>
      <c r="D106" s="51" t="s">
        <v>127</v>
      </c>
    </row>
    <row r="107" spans="1:4" ht="14.25">
      <c r="A107" s="55" t="s">
        <v>128</v>
      </c>
      <c r="B107" s="95">
        <f>SUM(B108:B112)</f>
        <v>11</v>
      </c>
      <c r="C107" s="112"/>
      <c r="D107" s="56" t="s">
        <v>129</v>
      </c>
    </row>
    <row r="108" spans="1:4" ht="15">
      <c r="A108" s="50" t="s">
        <v>130</v>
      </c>
      <c r="B108" s="42">
        <v>4</v>
      </c>
      <c r="C108" s="112"/>
      <c r="D108" s="51" t="s">
        <v>131</v>
      </c>
    </row>
    <row r="109" spans="1:4" ht="15">
      <c r="A109" s="50" t="s">
        <v>132</v>
      </c>
      <c r="B109" s="42">
        <v>2</v>
      </c>
      <c r="C109" s="112"/>
      <c r="D109" s="51" t="s">
        <v>133</v>
      </c>
    </row>
    <row r="110" spans="1:4" ht="15">
      <c r="A110" s="50" t="s">
        <v>134</v>
      </c>
      <c r="B110" s="42">
        <v>2</v>
      </c>
      <c r="C110" s="111"/>
      <c r="D110" s="51" t="s">
        <v>135</v>
      </c>
    </row>
    <row r="111" spans="1:4" ht="15">
      <c r="A111" s="50" t="s">
        <v>136</v>
      </c>
      <c r="B111" s="94">
        <v>2</v>
      </c>
      <c r="C111" s="112"/>
      <c r="D111" s="51" t="s">
        <v>137</v>
      </c>
    </row>
    <row r="112" spans="1:4" ht="15">
      <c r="A112" s="50" t="s">
        <v>138</v>
      </c>
      <c r="B112" s="42">
        <v>1</v>
      </c>
      <c r="C112" s="112"/>
      <c r="D112" s="51" t="s">
        <v>139</v>
      </c>
    </row>
    <row r="113" spans="1:4" ht="14.25">
      <c r="A113" s="53" t="s">
        <v>140</v>
      </c>
      <c r="B113" s="95">
        <f>SUM(B114:B119)</f>
        <v>9</v>
      </c>
      <c r="C113" s="112"/>
      <c r="D113" s="57" t="s">
        <v>141</v>
      </c>
    </row>
    <row r="114" spans="1:4" ht="15">
      <c r="A114" s="50" t="s">
        <v>142</v>
      </c>
      <c r="B114" s="42">
        <v>2</v>
      </c>
      <c r="C114" s="111"/>
      <c r="D114" s="51" t="s">
        <v>143</v>
      </c>
    </row>
    <row r="115" spans="1:4" ht="15">
      <c r="A115" s="50" t="s">
        <v>144</v>
      </c>
      <c r="B115" s="42">
        <v>1</v>
      </c>
      <c r="C115" s="112"/>
      <c r="D115" s="51" t="s">
        <v>145</v>
      </c>
    </row>
    <row r="116" spans="1:4" ht="15">
      <c r="A116" s="50" t="s">
        <v>146</v>
      </c>
      <c r="B116" s="42">
        <v>1</v>
      </c>
      <c r="C116" s="112"/>
      <c r="D116" s="51" t="s">
        <v>147</v>
      </c>
    </row>
    <row r="117" spans="1:4" ht="15">
      <c r="A117" s="50" t="s">
        <v>148</v>
      </c>
      <c r="B117" s="42">
        <v>2</v>
      </c>
      <c r="C117" s="112"/>
      <c r="D117" s="51" t="s">
        <v>149</v>
      </c>
    </row>
    <row r="118" spans="1:4" ht="15">
      <c r="A118" s="50" t="s">
        <v>150</v>
      </c>
      <c r="B118" s="42">
        <v>1</v>
      </c>
      <c r="C118" s="112"/>
      <c r="D118" s="51" t="s">
        <v>151</v>
      </c>
    </row>
    <row r="119" spans="1:4" ht="15">
      <c r="A119" s="50" t="s">
        <v>152</v>
      </c>
      <c r="B119" s="42">
        <v>2</v>
      </c>
      <c r="C119" s="112"/>
      <c r="D119" s="51" t="s">
        <v>153</v>
      </c>
    </row>
    <row r="120" spans="1:4" ht="14.25">
      <c r="A120" s="58" t="s">
        <v>154</v>
      </c>
      <c r="B120" s="95">
        <f>SUM(B121:B124)</f>
        <v>5</v>
      </c>
      <c r="C120" s="112"/>
      <c r="D120" s="54" t="s">
        <v>155</v>
      </c>
    </row>
    <row r="121" spans="1:4" ht="15">
      <c r="A121" s="50" t="s">
        <v>156</v>
      </c>
      <c r="B121" s="42">
        <v>1</v>
      </c>
      <c r="C121" s="111"/>
      <c r="D121" s="51" t="s">
        <v>157</v>
      </c>
    </row>
    <row r="122" spans="1:4" ht="15">
      <c r="A122" s="50" t="s">
        <v>158</v>
      </c>
      <c r="B122" s="42">
        <v>2</v>
      </c>
      <c r="C122" s="112"/>
      <c r="D122" s="51" t="s">
        <v>159</v>
      </c>
    </row>
    <row r="123" spans="1:4" ht="15">
      <c r="A123" s="50" t="s">
        <v>160</v>
      </c>
      <c r="B123" s="42">
        <v>1</v>
      </c>
      <c r="C123" s="112"/>
      <c r="D123" s="51" t="s">
        <v>161</v>
      </c>
    </row>
    <row r="124" spans="1:4" ht="15">
      <c r="A124" s="50" t="s">
        <v>162</v>
      </c>
      <c r="B124" s="42">
        <v>1</v>
      </c>
      <c r="C124" s="112"/>
      <c r="D124" s="51" t="s">
        <v>163</v>
      </c>
    </row>
    <row r="125" spans="1:4" ht="14.25">
      <c r="A125" s="47" t="s">
        <v>164</v>
      </c>
      <c r="B125" s="95">
        <f>SUM(B126:B128)</f>
        <v>5</v>
      </c>
      <c r="C125" s="112"/>
      <c r="D125" s="54" t="s">
        <v>165</v>
      </c>
    </row>
    <row r="126" spans="1:4" ht="15">
      <c r="A126" s="50" t="s">
        <v>166</v>
      </c>
      <c r="B126" s="42">
        <v>1</v>
      </c>
      <c r="C126" s="111"/>
      <c r="D126" s="51" t="s">
        <v>167</v>
      </c>
    </row>
    <row r="127" spans="1:4" ht="15">
      <c r="A127" s="50" t="s">
        <v>168</v>
      </c>
      <c r="B127" s="42">
        <v>1</v>
      </c>
      <c r="C127" s="112"/>
      <c r="D127" s="51" t="s">
        <v>169</v>
      </c>
    </row>
    <row r="128" spans="1:4" ht="15">
      <c r="A128" s="50" t="s">
        <v>170</v>
      </c>
      <c r="B128" s="42">
        <v>3</v>
      </c>
      <c r="C128" s="112"/>
      <c r="D128" s="51" t="s">
        <v>171</v>
      </c>
    </row>
    <row r="129" spans="1:4" ht="14.25">
      <c r="A129" s="58" t="s">
        <v>174</v>
      </c>
      <c r="B129" s="95">
        <f>SUM(B130:B130)</f>
        <v>1</v>
      </c>
      <c r="C129" s="112"/>
      <c r="D129" s="54" t="s">
        <v>175</v>
      </c>
    </row>
    <row r="130" spans="1:4" ht="15">
      <c r="A130" s="62" t="s">
        <v>178</v>
      </c>
      <c r="B130" s="42">
        <v>1</v>
      </c>
      <c r="C130" s="112"/>
      <c r="D130" s="60" t="s">
        <v>179</v>
      </c>
    </row>
    <row r="131" spans="1:4" ht="14.25">
      <c r="A131" s="63" t="s">
        <v>180</v>
      </c>
      <c r="B131" s="95">
        <f>B129+B125+B120+B113+B107+B98+B88+'2'!B45+'2'!B37+'2'!B28+'2'!B19+'2'!B10</f>
        <v>162</v>
      </c>
      <c r="C131" s="112"/>
      <c r="D131" s="64" t="s">
        <v>181</v>
      </c>
    </row>
    <row r="132" spans="1:4" ht="15">
      <c r="A132" s="96"/>
      <c r="B132" s="112"/>
      <c r="C132" s="112"/>
      <c r="D132" s="97"/>
    </row>
    <row r="133" spans="1:4" ht="15">
      <c r="A133" s="113"/>
      <c r="B133" s="112"/>
      <c r="C133" s="112"/>
      <c r="D133" s="114"/>
    </row>
    <row r="134" spans="1:4" ht="14.25">
      <c r="A134" s="115"/>
      <c r="B134" s="116"/>
      <c r="C134" s="116"/>
      <c r="D134" s="117"/>
    </row>
    <row r="135" spans="1:4" ht="14.25">
      <c r="A135" s="104"/>
      <c r="B135" s="116"/>
      <c r="C135" s="116"/>
      <c r="D135" s="118"/>
    </row>
    <row r="136" spans="1:4" ht="14.25">
      <c r="A136" s="104"/>
      <c r="B136" s="116"/>
      <c r="C136" s="116"/>
      <c r="D136" s="118"/>
    </row>
    <row r="137" spans="1:4">
      <c r="A137" s="119"/>
      <c r="B137" s="70"/>
      <c r="C137" s="70"/>
      <c r="D137" s="6"/>
    </row>
    <row r="138" spans="1:4">
      <c r="A138" s="106" t="s">
        <v>186</v>
      </c>
      <c r="B138" s="120"/>
      <c r="C138" s="120"/>
      <c r="D138" s="77" t="s">
        <v>187</v>
      </c>
    </row>
    <row r="139" spans="1:4" ht="14.25">
      <c r="A139" s="917"/>
      <c r="B139" s="917"/>
      <c r="C139" s="917"/>
      <c r="D139" s="917"/>
    </row>
  </sheetData>
  <mergeCells count="7">
    <mergeCell ref="B86:C86"/>
    <mergeCell ref="A139:D139"/>
    <mergeCell ref="B6:C6"/>
    <mergeCell ref="B7:C7"/>
    <mergeCell ref="A57:D57"/>
    <mergeCell ref="C83:D83"/>
    <mergeCell ref="B85:C85"/>
  </mergeCells>
  <printOptions gridLinesSet="0"/>
  <pageMargins left="0.59055118110236227" right="0.59055118110236227" top="0.59055118110236227" bottom="0.59055118110236227" header="0.51181102362204722" footer="0.51181102362204722"/>
  <pageSetup paperSize="9" scale="75" orientation="portrait" r:id="rId1"/>
  <headerFooter alignWithMargins="0"/>
  <rowBreaks count="1" manualBreakCount="1">
    <brk id="7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00B050"/>
  </sheetPr>
  <dimension ref="A1:H536"/>
  <sheetViews>
    <sheetView showGridLines="0" view="pageLayout" zoomScaleNormal="100" zoomScaleSheetLayoutView="50" workbookViewId="0">
      <selection activeCell="D24" sqref="D24"/>
    </sheetView>
  </sheetViews>
  <sheetFormatPr baseColWidth="10" defaultColWidth="11" defaultRowHeight="12.75"/>
  <cols>
    <col min="1" max="1" width="48.28515625" style="5" customWidth="1"/>
    <col min="2" max="2" width="16" style="6" customWidth="1"/>
    <col min="3" max="3" width="9.7109375" style="6" customWidth="1"/>
    <col min="4" max="4" width="44.5703125" style="5" customWidth="1"/>
    <col min="5" max="5" width="5.7109375" style="5" customWidth="1"/>
    <col min="6" max="16" width="11" style="5" customWidth="1"/>
    <col min="17" max="17" width="36.140625" style="5" customWidth="1"/>
    <col min="18" max="27" width="8.7109375" style="5" customWidth="1"/>
    <col min="28" max="239" width="11" style="5" customWidth="1"/>
    <col min="240" max="255" width="11" style="5"/>
    <col min="256" max="256" width="30.7109375" style="5" customWidth="1"/>
    <col min="257" max="257" width="14.28515625" style="5" customWidth="1"/>
    <col min="258" max="259" width="16.7109375" style="5" customWidth="1"/>
    <col min="260" max="260" width="28.7109375" style="5" customWidth="1"/>
    <col min="261" max="261" width="5.7109375" style="5" customWidth="1"/>
    <col min="262" max="272" width="11" style="5" customWidth="1"/>
    <col min="273" max="273" width="36.140625" style="5" customWidth="1"/>
    <col min="274" max="283" width="8.7109375" style="5" customWidth="1"/>
    <col min="284" max="495" width="11" style="5" customWidth="1"/>
    <col min="496" max="511" width="11" style="5"/>
    <col min="512" max="512" width="30.7109375" style="5" customWidth="1"/>
    <col min="513" max="513" width="14.28515625" style="5" customWidth="1"/>
    <col min="514" max="515" width="16.7109375" style="5" customWidth="1"/>
    <col min="516" max="516" width="28.7109375" style="5" customWidth="1"/>
    <col min="517" max="517" width="5.7109375" style="5" customWidth="1"/>
    <col min="518" max="528" width="11" style="5" customWidth="1"/>
    <col min="529" max="529" width="36.140625" style="5" customWidth="1"/>
    <col min="530" max="539" width="8.7109375" style="5" customWidth="1"/>
    <col min="540" max="751" width="11" style="5" customWidth="1"/>
    <col min="752" max="767" width="11" style="5"/>
    <col min="768" max="768" width="30.7109375" style="5" customWidth="1"/>
    <col min="769" max="769" width="14.28515625" style="5" customWidth="1"/>
    <col min="770" max="771" width="16.7109375" style="5" customWidth="1"/>
    <col min="772" max="772" width="28.7109375" style="5" customWidth="1"/>
    <col min="773" max="773" width="5.7109375" style="5" customWidth="1"/>
    <col min="774" max="784" width="11" style="5" customWidth="1"/>
    <col min="785" max="785" width="36.140625" style="5" customWidth="1"/>
    <col min="786" max="795" width="8.7109375" style="5" customWidth="1"/>
    <col min="796" max="1007" width="11" style="5" customWidth="1"/>
    <col min="1008" max="1023" width="11" style="5"/>
    <col min="1024" max="1024" width="30.7109375" style="5" customWidth="1"/>
    <col min="1025" max="1025" width="14.28515625" style="5" customWidth="1"/>
    <col min="1026" max="1027" width="16.7109375" style="5" customWidth="1"/>
    <col min="1028" max="1028" width="28.7109375" style="5" customWidth="1"/>
    <col min="1029" max="1029" width="5.7109375" style="5" customWidth="1"/>
    <col min="1030" max="1040" width="11" style="5" customWidth="1"/>
    <col min="1041" max="1041" width="36.140625" style="5" customWidth="1"/>
    <col min="1042" max="1051" width="8.7109375" style="5" customWidth="1"/>
    <col min="1052" max="1263" width="11" style="5" customWidth="1"/>
    <col min="1264" max="1279" width="11" style="5"/>
    <col min="1280" max="1280" width="30.7109375" style="5" customWidth="1"/>
    <col min="1281" max="1281" width="14.28515625" style="5" customWidth="1"/>
    <col min="1282" max="1283" width="16.7109375" style="5" customWidth="1"/>
    <col min="1284" max="1284" width="28.7109375" style="5" customWidth="1"/>
    <col min="1285" max="1285" width="5.7109375" style="5" customWidth="1"/>
    <col min="1286" max="1296" width="11" style="5" customWidth="1"/>
    <col min="1297" max="1297" width="36.140625" style="5" customWidth="1"/>
    <col min="1298" max="1307" width="8.7109375" style="5" customWidth="1"/>
    <col min="1308" max="1519" width="11" style="5" customWidth="1"/>
    <col min="1520" max="1535" width="11" style="5"/>
    <col min="1536" max="1536" width="30.7109375" style="5" customWidth="1"/>
    <col min="1537" max="1537" width="14.28515625" style="5" customWidth="1"/>
    <col min="1538" max="1539" width="16.7109375" style="5" customWidth="1"/>
    <col min="1540" max="1540" width="28.7109375" style="5" customWidth="1"/>
    <col min="1541" max="1541" width="5.7109375" style="5" customWidth="1"/>
    <col min="1542" max="1552" width="11" style="5" customWidth="1"/>
    <col min="1553" max="1553" width="36.140625" style="5" customWidth="1"/>
    <col min="1554" max="1563" width="8.7109375" style="5" customWidth="1"/>
    <col min="1564" max="1775" width="11" style="5" customWidth="1"/>
    <col min="1776" max="1791" width="11" style="5"/>
    <col min="1792" max="1792" width="30.7109375" style="5" customWidth="1"/>
    <col min="1793" max="1793" width="14.28515625" style="5" customWidth="1"/>
    <col min="1794" max="1795" width="16.7109375" style="5" customWidth="1"/>
    <col min="1796" max="1796" width="28.7109375" style="5" customWidth="1"/>
    <col min="1797" max="1797" width="5.7109375" style="5" customWidth="1"/>
    <col min="1798" max="1808" width="11" style="5" customWidth="1"/>
    <col min="1809" max="1809" width="36.140625" style="5" customWidth="1"/>
    <col min="1810" max="1819" width="8.7109375" style="5" customWidth="1"/>
    <col min="1820" max="2031" width="11" style="5" customWidth="1"/>
    <col min="2032" max="2047" width="11" style="5"/>
    <col min="2048" max="2048" width="30.7109375" style="5" customWidth="1"/>
    <col min="2049" max="2049" width="14.28515625" style="5" customWidth="1"/>
    <col min="2050" max="2051" width="16.7109375" style="5" customWidth="1"/>
    <col min="2052" max="2052" width="28.7109375" style="5" customWidth="1"/>
    <col min="2053" max="2053" width="5.7109375" style="5" customWidth="1"/>
    <col min="2054" max="2064" width="11" style="5" customWidth="1"/>
    <col min="2065" max="2065" width="36.140625" style="5" customWidth="1"/>
    <col min="2066" max="2075" width="8.7109375" style="5" customWidth="1"/>
    <col min="2076" max="2287" width="11" style="5" customWidth="1"/>
    <col min="2288" max="2303" width="11" style="5"/>
    <col min="2304" max="2304" width="30.7109375" style="5" customWidth="1"/>
    <col min="2305" max="2305" width="14.28515625" style="5" customWidth="1"/>
    <col min="2306" max="2307" width="16.7109375" style="5" customWidth="1"/>
    <col min="2308" max="2308" width="28.7109375" style="5" customWidth="1"/>
    <col min="2309" max="2309" width="5.7109375" style="5" customWidth="1"/>
    <col min="2310" max="2320" width="11" style="5" customWidth="1"/>
    <col min="2321" max="2321" width="36.140625" style="5" customWidth="1"/>
    <col min="2322" max="2331" width="8.7109375" style="5" customWidth="1"/>
    <col min="2332" max="2543" width="11" style="5" customWidth="1"/>
    <col min="2544" max="2559" width="11" style="5"/>
    <col min="2560" max="2560" width="30.7109375" style="5" customWidth="1"/>
    <col min="2561" max="2561" width="14.28515625" style="5" customWidth="1"/>
    <col min="2562" max="2563" width="16.7109375" style="5" customWidth="1"/>
    <col min="2564" max="2564" width="28.7109375" style="5" customWidth="1"/>
    <col min="2565" max="2565" width="5.7109375" style="5" customWidth="1"/>
    <col min="2566" max="2576" width="11" style="5" customWidth="1"/>
    <col min="2577" max="2577" width="36.140625" style="5" customWidth="1"/>
    <col min="2578" max="2587" width="8.7109375" style="5" customWidth="1"/>
    <col min="2588" max="2799" width="11" style="5" customWidth="1"/>
    <col min="2800" max="2815" width="11" style="5"/>
    <col min="2816" max="2816" width="30.7109375" style="5" customWidth="1"/>
    <col min="2817" max="2817" width="14.28515625" style="5" customWidth="1"/>
    <col min="2818" max="2819" width="16.7109375" style="5" customWidth="1"/>
    <col min="2820" max="2820" width="28.7109375" style="5" customWidth="1"/>
    <col min="2821" max="2821" width="5.7109375" style="5" customWidth="1"/>
    <col min="2822" max="2832" width="11" style="5" customWidth="1"/>
    <col min="2833" max="2833" width="36.140625" style="5" customWidth="1"/>
    <col min="2834" max="2843" width="8.7109375" style="5" customWidth="1"/>
    <col min="2844" max="3055" width="11" style="5" customWidth="1"/>
    <col min="3056" max="3071" width="11" style="5"/>
    <col min="3072" max="3072" width="30.7109375" style="5" customWidth="1"/>
    <col min="3073" max="3073" width="14.28515625" style="5" customWidth="1"/>
    <col min="3074" max="3075" width="16.7109375" style="5" customWidth="1"/>
    <col min="3076" max="3076" width="28.7109375" style="5" customWidth="1"/>
    <col min="3077" max="3077" width="5.7109375" style="5" customWidth="1"/>
    <col min="3078" max="3088" width="11" style="5" customWidth="1"/>
    <col min="3089" max="3089" width="36.140625" style="5" customWidth="1"/>
    <col min="3090" max="3099" width="8.7109375" style="5" customWidth="1"/>
    <col min="3100" max="3311" width="11" style="5" customWidth="1"/>
    <col min="3312" max="3327" width="11" style="5"/>
    <col min="3328" max="3328" width="30.7109375" style="5" customWidth="1"/>
    <col min="3329" max="3329" width="14.28515625" style="5" customWidth="1"/>
    <col min="3330" max="3331" width="16.7109375" style="5" customWidth="1"/>
    <col min="3332" max="3332" width="28.7109375" style="5" customWidth="1"/>
    <col min="3333" max="3333" width="5.7109375" style="5" customWidth="1"/>
    <col min="3334" max="3344" width="11" style="5" customWidth="1"/>
    <col min="3345" max="3345" width="36.140625" style="5" customWidth="1"/>
    <col min="3346" max="3355" width="8.7109375" style="5" customWidth="1"/>
    <col min="3356" max="3567" width="11" style="5" customWidth="1"/>
    <col min="3568" max="3583" width="11" style="5"/>
    <col min="3584" max="3584" width="30.7109375" style="5" customWidth="1"/>
    <col min="3585" max="3585" width="14.28515625" style="5" customWidth="1"/>
    <col min="3586" max="3587" width="16.7109375" style="5" customWidth="1"/>
    <col min="3588" max="3588" width="28.7109375" style="5" customWidth="1"/>
    <col min="3589" max="3589" width="5.7109375" style="5" customWidth="1"/>
    <col min="3590" max="3600" width="11" style="5" customWidth="1"/>
    <col min="3601" max="3601" width="36.140625" style="5" customWidth="1"/>
    <col min="3602" max="3611" width="8.7109375" style="5" customWidth="1"/>
    <col min="3612" max="3823" width="11" style="5" customWidth="1"/>
    <col min="3824" max="3839" width="11" style="5"/>
    <col min="3840" max="3840" width="30.7109375" style="5" customWidth="1"/>
    <col min="3841" max="3841" width="14.28515625" style="5" customWidth="1"/>
    <col min="3842" max="3843" width="16.7109375" style="5" customWidth="1"/>
    <col min="3844" max="3844" width="28.7109375" style="5" customWidth="1"/>
    <col min="3845" max="3845" width="5.7109375" style="5" customWidth="1"/>
    <col min="3846" max="3856" width="11" style="5" customWidth="1"/>
    <col min="3857" max="3857" width="36.140625" style="5" customWidth="1"/>
    <col min="3858" max="3867" width="8.7109375" style="5" customWidth="1"/>
    <col min="3868" max="4079" width="11" style="5" customWidth="1"/>
    <col min="4080" max="4095" width="11" style="5"/>
    <col min="4096" max="4096" width="30.7109375" style="5" customWidth="1"/>
    <col min="4097" max="4097" width="14.28515625" style="5" customWidth="1"/>
    <col min="4098" max="4099" width="16.7109375" style="5" customWidth="1"/>
    <col min="4100" max="4100" width="28.7109375" style="5" customWidth="1"/>
    <col min="4101" max="4101" width="5.7109375" style="5" customWidth="1"/>
    <col min="4102" max="4112" width="11" style="5" customWidth="1"/>
    <col min="4113" max="4113" width="36.140625" style="5" customWidth="1"/>
    <col min="4114" max="4123" width="8.7109375" style="5" customWidth="1"/>
    <col min="4124" max="4335" width="11" style="5" customWidth="1"/>
    <col min="4336" max="4351" width="11" style="5"/>
    <col min="4352" max="4352" width="30.7109375" style="5" customWidth="1"/>
    <col min="4353" max="4353" width="14.28515625" style="5" customWidth="1"/>
    <col min="4354" max="4355" width="16.7109375" style="5" customWidth="1"/>
    <col min="4356" max="4356" width="28.7109375" style="5" customWidth="1"/>
    <col min="4357" max="4357" width="5.7109375" style="5" customWidth="1"/>
    <col min="4358" max="4368" width="11" style="5" customWidth="1"/>
    <col min="4369" max="4369" width="36.140625" style="5" customWidth="1"/>
    <col min="4370" max="4379" width="8.7109375" style="5" customWidth="1"/>
    <col min="4380" max="4591" width="11" style="5" customWidth="1"/>
    <col min="4592" max="4607" width="11" style="5"/>
    <col min="4608" max="4608" width="30.7109375" style="5" customWidth="1"/>
    <col min="4609" max="4609" width="14.28515625" style="5" customWidth="1"/>
    <col min="4610" max="4611" width="16.7109375" style="5" customWidth="1"/>
    <col min="4612" max="4612" width="28.7109375" style="5" customWidth="1"/>
    <col min="4613" max="4613" width="5.7109375" style="5" customWidth="1"/>
    <col min="4614" max="4624" width="11" style="5" customWidth="1"/>
    <col min="4625" max="4625" width="36.140625" style="5" customWidth="1"/>
    <col min="4626" max="4635" width="8.7109375" style="5" customWidth="1"/>
    <col min="4636" max="4847" width="11" style="5" customWidth="1"/>
    <col min="4848" max="4863" width="11" style="5"/>
    <col min="4864" max="4864" width="30.7109375" style="5" customWidth="1"/>
    <col min="4865" max="4865" width="14.28515625" style="5" customWidth="1"/>
    <col min="4866" max="4867" width="16.7109375" style="5" customWidth="1"/>
    <col min="4868" max="4868" width="28.7109375" style="5" customWidth="1"/>
    <col min="4869" max="4869" width="5.7109375" style="5" customWidth="1"/>
    <col min="4870" max="4880" width="11" style="5" customWidth="1"/>
    <col min="4881" max="4881" width="36.140625" style="5" customWidth="1"/>
    <col min="4882" max="4891" width="8.7109375" style="5" customWidth="1"/>
    <col min="4892" max="5103" width="11" style="5" customWidth="1"/>
    <col min="5104" max="5119" width="11" style="5"/>
    <col min="5120" max="5120" width="30.7109375" style="5" customWidth="1"/>
    <col min="5121" max="5121" width="14.28515625" style="5" customWidth="1"/>
    <col min="5122" max="5123" width="16.7109375" style="5" customWidth="1"/>
    <col min="5124" max="5124" width="28.7109375" style="5" customWidth="1"/>
    <col min="5125" max="5125" width="5.7109375" style="5" customWidth="1"/>
    <col min="5126" max="5136" width="11" style="5" customWidth="1"/>
    <col min="5137" max="5137" width="36.140625" style="5" customWidth="1"/>
    <col min="5138" max="5147" width="8.7109375" style="5" customWidth="1"/>
    <col min="5148" max="5359" width="11" style="5" customWidth="1"/>
    <col min="5360" max="5375" width="11" style="5"/>
    <col min="5376" max="5376" width="30.7109375" style="5" customWidth="1"/>
    <col min="5377" max="5377" width="14.28515625" style="5" customWidth="1"/>
    <col min="5378" max="5379" width="16.7109375" style="5" customWidth="1"/>
    <col min="5380" max="5380" width="28.7109375" style="5" customWidth="1"/>
    <col min="5381" max="5381" width="5.7109375" style="5" customWidth="1"/>
    <col min="5382" max="5392" width="11" style="5" customWidth="1"/>
    <col min="5393" max="5393" width="36.140625" style="5" customWidth="1"/>
    <col min="5394" max="5403" width="8.7109375" style="5" customWidth="1"/>
    <col min="5404" max="5615" width="11" style="5" customWidth="1"/>
    <col min="5616" max="5631" width="11" style="5"/>
    <col min="5632" max="5632" width="30.7109375" style="5" customWidth="1"/>
    <col min="5633" max="5633" width="14.28515625" style="5" customWidth="1"/>
    <col min="5634" max="5635" width="16.7109375" style="5" customWidth="1"/>
    <col min="5636" max="5636" width="28.7109375" style="5" customWidth="1"/>
    <col min="5637" max="5637" width="5.7109375" style="5" customWidth="1"/>
    <col min="5638" max="5648" width="11" style="5" customWidth="1"/>
    <col min="5649" max="5649" width="36.140625" style="5" customWidth="1"/>
    <col min="5650" max="5659" width="8.7109375" style="5" customWidth="1"/>
    <col min="5660" max="5871" width="11" style="5" customWidth="1"/>
    <col min="5872" max="5887" width="11" style="5"/>
    <col min="5888" max="5888" width="30.7109375" style="5" customWidth="1"/>
    <col min="5889" max="5889" width="14.28515625" style="5" customWidth="1"/>
    <col min="5890" max="5891" width="16.7109375" style="5" customWidth="1"/>
    <col min="5892" max="5892" width="28.7109375" style="5" customWidth="1"/>
    <col min="5893" max="5893" width="5.7109375" style="5" customWidth="1"/>
    <col min="5894" max="5904" width="11" style="5" customWidth="1"/>
    <col min="5905" max="5905" width="36.140625" style="5" customWidth="1"/>
    <col min="5906" max="5915" width="8.7109375" style="5" customWidth="1"/>
    <col min="5916" max="6127" width="11" style="5" customWidth="1"/>
    <col min="6128" max="6143" width="11" style="5"/>
    <col min="6144" max="6144" width="30.7109375" style="5" customWidth="1"/>
    <col min="6145" max="6145" width="14.28515625" style="5" customWidth="1"/>
    <col min="6146" max="6147" width="16.7109375" style="5" customWidth="1"/>
    <col min="6148" max="6148" width="28.7109375" style="5" customWidth="1"/>
    <col min="6149" max="6149" width="5.7109375" style="5" customWidth="1"/>
    <col min="6150" max="6160" width="11" style="5" customWidth="1"/>
    <col min="6161" max="6161" width="36.140625" style="5" customWidth="1"/>
    <col min="6162" max="6171" width="8.7109375" style="5" customWidth="1"/>
    <col min="6172" max="6383" width="11" style="5" customWidth="1"/>
    <col min="6384" max="6399" width="11" style="5"/>
    <col min="6400" max="6400" width="30.7109375" style="5" customWidth="1"/>
    <col min="6401" max="6401" width="14.28515625" style="5" customWidth="1"/>
    <col min="6402" max="6403" width="16.7109375" style="5" customWidth="1"/>
    <col min="6404" max="6404" width="28.7109375" style="5" customWidth="1"/>
    <col min="6405" max="6405" width="5.7109375" style="5" customWidth="1"/>
    <col min="6406" max="6416" width="11" style="5" customWidth="1"/>
    <col min="6417" max="6417" width="36.140625" style="5" customWidth="1"/>
    <col min="6418" max="6427" width="8.7109375" style="5" customWidth="1"/>
    <col min="6428" max="6639" width="11" style="5" customWidth="1"/>
    <col min="6640" max="6655" width="11" style="5"/>
    <col min="6656" max="6656" width="30.7109375" style="5" customWidth="1"/>
    <col min="6657" max="6657" width="14.28515625" style="5" customWidth="1"/>
    <col min="6658" max="6659" width="16.7109375" style="5" customWidth="1"/>
    <col min="6660" max="6660" width="28.7109375" style="5" customWidth="1"/>
    <col min="6661" max="6661" width="5.7109375" style="5" customWidth="1"/>
    <col min="6662" max="6672" width="11" style="5" customWidth="1"/>
    <col min="6673" max="6673" width="36.140625" style="5" customWidth="1"/>
    <col min="6674" max="6683" width="8.7109375" style="5" customWidth="1"/>
    <col min="6684" max="6895" width="11" style="5" customWidth="1"/>
    <col min="6896" max="6911" width="11" style="5"/>
    <col min="6912" max="6912" width="30.7109375" style="5" customWidth="1"/>
    <col min="6913" max="6913" width="14.28515625" style="5" customWidth="1"/>
    <col min="6914" max="6915" width="16.7109375" style="5" customWidth="1"/>
    <col min="6916" max="6916" width="28.7109375" style="5" customWidth="1"/>
    <col min="6917" max="6917" width="5.7109375" style="5" customWidth="1"/>
    <col min="6918" max="6928" width="11" style="5" customWidth="1"/>
    <col min="6929" max="6929" width="36.140625" style="5" customWidth="1"/>
    <col min="6930" max="6939" width="8.7109375" style="5" customWidth="1"/>
    <col min="6940" max="7151" width="11" style="5" customWidth="1"/>
    <col min="7152" max="7167" width="11" style="5"/>
    <col min="7168" max="7168" width="30.7109375" style="5" customWidth="1"/>
    <col min="7169" max="7169" width="14.28515625" style="5" customWidth="1"/>
    <col min="7170" max="7171" width="16.7109375" style="5" customWidth="1"/>
    <col min="7172" max="7172" width="28.7109375" style="5" customWidth="1"/>
    <col min="7173" max="7173" width="5.7109375" style="5" customWidth="1"/>
    <col min="7174" max="7184" width="11" style="5" customWidth="1"/>
    <col min="7185" max="7185" width="36.140625" style="5" customWidth="1"/>
    <col min="7186" max="7195" width="8.7109375" style="5" customWidth="1"/>
    <col min="7196" max="7407" width="11" style="5" customWidth="1"/>
    <col min="7408" max="7423" width="11" style="5"/>
    <col min="7424" max="7424" width="30.7109375" style="5" customWidth="1"/>
    <col min="7425" max="7425" width="14.28515625" style="5" customWidth="1"/>
    <col min="7426" max="7427" width="16.7109375" style="5" customWidth="1"/>
    <col min="7428" max="7428" width="28.7109375" style="5" customWidth="1"/>
    <col min="7429" max="7429" width="5.7109375" style="5" customWidth="1"/>
    <col min="7430" max="7440" width="11" style="5" customWidth="1"/>
    <col min="7441" max="7441" width="36.140625" style="5" customWidth="1"/>
    <col min="7442" max="7451" width="8.7109375" style="5" customWidth="1"/>
    <col min="7452" max="7663" width="11" style="5" customWidth="1"/>
    <col min="7664" max="7679" width="11" style="5"/>
    <col min="7680" max="7680" width="30.7109375" style="5" customWidth="1"/>
    <col min="7681" max="7681" width="14.28515625" style="5" customWidth="1"/>
    <col min="7682" max="7683" width="16.7109375" style="5" customWidth="1"/>
    <col min="7684" max="7684" width="28.7109375" style="5" customWidth="1"/>
    <col min="7685" max="7685" width="5.7109375" style="5" customWidth="1"/>
    <col min="7686" max="7696" width="11" style="5" customWidth="1"/>
    <col min="7697" max="7697" width="36.140625" style="5" customWidth="1"/>
    <col min="7698" max="7707" width="8.7109375" style="5" customWidth="1"/>
    <col min="7708" max="7919" width="11" style="5" customWidth="1"/>
    <col min="7920" max="7935" width="11" style="5"/>
    <col min="7936" max="7936" width="30.7109375" style="5" customWidth="1"/>
    <col min="7937" max="7937" width="14.28515625" style="5" customWidth="1"/>
    <col min="7938" max="7939" width="16.7109375" style="5" customWidth="1"/>
    <col min="7940" max="7940" width="28.7109375" style="5" customWidth="1"/>
    <col min="7941" max="7941" width="5.7109375" style="5" customWidth="1"/>
    <col min="7942" max="7952" width="11" style="5" customWidth="1"/>
    <col min="7953" max="7953" width="36.140625" style="5" customWidth="1"/>
    <col min="7954" max="7963" width="8.7109375" style="5" customWidth="1"/>
    <col min="7964" max="8175" width="11" style="5" customWidth="1"/>
    <col min="8176" max="8191" width="11" style="5"/>
    <col min="8192" max="8192" width="30.7109375" style="5" customWidth="1"/>
    <col min="8193" max="8193" width="14.28515625" style="5" customWidth="1"/>
    <col min="8194" max="8195" width="16.7109375" style="5" customWidth="1"/>
    <col min="8196" max="8196" width="28.7109375" style="5" customWidth="1"/>
    <col min="8197" max="8197" width="5.7109375" style="5" customWidth="1"/>
    <col min="8198" max="8208" width="11" style="5" customWidth="1"/>
    <col min="8209" max="8209" width="36.140625" style="5" customWidth="1"/>
    <col min="8210" max="8219" width="8.7109375" style="5" customWidth="1"/>
    <col min="8220" max="8431" width="11" style="5" customWidth="1"/>
    <col min="8432" max="8447" width="11" style="5"/>
    <col min="8448" max="8448" width="30.7109375" style="5" customWidth="1"/>
    <col min="8449" max="8449" width="14.28515625" style="5" customWidth="1"/>
    <col min="8450" max="8451" width="16.7109375" style="5" customWidth="1"/>
    <col min="8452" max="8452" width="28.7109375" style="5" customWidth="1"/>
    <col min="8453" max="8453" width="5.7109375" style="5" customWidth="1"/>
    <col min="8454" max="8464" width="11" style="5" customWidth="1"/>
    <col min="8465" max="8465" width="36.140625" style="5" customWidth="1"/>
    <col min="8466" max="8475" width="8.7109375" style="5" customWidth="1"/>
    <col min="8476" max="8687" width="11" style="5" customWidth="1"/>
    <col min="8688" max="8703" width="11" style="5"/>
    <col min="8704" max="8704" width="30.7109375" style="5" customWidth="1"/>
    <col min="8705" max="8705" width="14.28515625" style="5" customWidth="1"/>
    <col min="8706" max="8707" width="16.7109375" style="5" customWidth="1"/>
    <col min="8708" max="8708" width="28.7109375" style="5" customWidth="1"/>
    <col min="8709" max="8709" width="5.7109375" style="5" customWidth="1"/>
    <col min="8710" max="8720" width="11" style="5" customWidth="1"/>
    <col min="8721" max="8721" width="36.140625" style="5" customWidth="1"/>
    <col min="8722" max="8731" width="8.7109375" style="5" customWidth="1"/>
    <col min="8732" max="8943" width="11" style="5" customWidth="1"/>
    <col min="8944" max="8959" width="11" style="5"/>
    <col min="8960" max="8960" width="30.7109375" style="5" customWidth="1"/>
    <col min="8961" max="8961" width="14.28515625" style="5" customWidth="1"/>
    <col min="8962" max="8963" width="16.7109375" style="5" customWidth="1"/>
    <col min="8964" max="8964" width="28.7109375" style="5" customWidth="1"/>
    <col min="8965" max="8965" width="5.7109375" style="5" customWidth="1"/>
    <col min="8966" max="8976" width="11" style="5" customWidth="1"/>
    <col min="8977" max="8977" width="36.140625" style="5" customWidth="1"/>
    <col min="8978" max="8987" width="8.7109375" style="5" customWidth="1"/>
    <col min="8988" max="9199" width="11" style="5" customWidth="1"/>
    <col min="9200" max="9215" width="11" style="5"/>
    <col min="9216" max="9216" width="30.7109375" style="5" customWidth="1"/>
    <col min="9217" max="9217" width="14.28515625" style="5" customWidth="1"/>
    <col min="9218" max="9219" width="16.7109375" style="5" customWidth="1"/>
    <col min="9220" max="9220" width="28.7109375" style="5" customWidth="1"/>
    <col min="9221" max="9221" width="5.7109375" style="5" customWidth="1"/>
    <col min="9222" max="9232" width="11" style="5" customWidth="1"/>
    <col min="9233" max="9233" width="36.140625" style="5" customWidth="1"/>
    <col min="9234" max="9243" width="8.7109375" style="5" customWidth="1"/>
    <col min="9244" max="9455" width="11" style="5" customWidth="1"/>
    <col min="9456" max="9471" width="11" style="5"/>
    <col min="9472" max="9472" width="30.7109375" style="5" customWidth="1"/>
    <col min="9473" max="9473" width="14.28515625" style="5" customWidth="1"/>
    <col min="9474" max="9475" width="16.7109375" style="5" customWidth="1"/>
    <col min="9476" max="9476" width="28.7109375" style="5" customWidth="1"/>
    <col min="9477" max="9477" width="5.7109375" style="5" customWidth="1"/>
    <col min="9478" max="9488" width="11" style="5" customWidth="1"/>
    <col min="9489" max="9489" width="36.140625" style="5" customWidth="1"/>
    <col min="9490" max="9499" width="8.7109375" style="5" customWidth="1"/>
    <col min="9500" max="9711" width="11" style="5" customWidth="1"/>
    <col min="9712" max="9727" width="11" style="5"/>
    <col min="9728" max="9728" width="30.7109375" style="5" customWidth="1"/>
    <col min="9729" max="9729" width="14.28515625" style="5" customWidth="1"/>
    <col min="9730" max="9731" width="16.7109375" style="5" customWidth="1"/>
    <col min="9732" max="9732" width="28.7109375" style="5" customWidth="1"/>
    <col min="9733" max="9733" width="5.7109375" style="5" customWidth="1"/>
    <col min="9734" max="9744" width="11" style="5" customWidth="1"/>
    <col min="9745" max="9745" width="36.140625" style="5" customWidth="1"/>
    <col min="9746" max="9755" width="8.7109375" style="5" customWidth="1"/>
    <col min="9756" max="9967" width="11" style="5" customWidth="1"/>
    <col min="9968" max="9983" width="11" style="5"/>
    <col min="9984" max="9984" width="30.7109375" style="5" customWidth="1"/>
    <col min="9985" max="9985" width="14.28515625" style="5" customWidth="1"/>
    <col min="9986" max="9987" width="16.7109375" style="5" customWidth="1"/>
    <col min="9988" max="9988" width="28.7109375" style="5" customWidth="1"/>
    <col min="9989" max="9989" width="5.7109375" style="5" customWidth="1"/>
    <col min="9990" max="10000" width="11" style="5" customWidth="1"/>
    <col min="10001" max="10001" width="36.140625" style="5" customWidth="1"/>
    <col min="10002" max="10011" width="8.7109375" style="5" customWidth="1"/>
    <col min="10012" max="10223" width="11" style="5" customWidth="1"/>
    <col min="10224" max="10239" width="11" style="5"/>
    <col min="10240" max="10240" width="30.7109375" style="5" customWidth="1"/>
    <col min="10241" max="10241" width="14.28515625" style="5" customWidth="1"/>
    <col min="10242" max="10243" width="16.7109375" style="5" customWidth="1"/>
    <col min="10244" max="10244" width="28.7109375" style="5" customWidth="1"/>
    <col min="10245" max="10245" width="5.7109375" style="5" customWidth="1"/>
    <col min="10246" max="10256" width="11" style="5" customWidth="1"/>
    <col min="10257" max="10257" width="36.140625" style="5" customWidth="1"/>
    <col min="10258" max="10267" width="8.7109375" style="5" customWidth="1"/>
    <col min="10268" max="10479" width="11" style="5" customWidth="1"/>
    <col min="10480" max="10495" width="11" style="5"/>
    <col min="10496" max="10496" width="30.7109375" style="5" customWidth="1"/>
    <col min="10497" max="10497" width="14.28515625" style="5" customWidth="1"/>
    <col min="10498" max="10499" width="16.7109375" style="5" customWidth="1"/>
    <col min="10500" max="10500" width="28.7109375" style="5" customWidth="1"/>
    <col min="10501" max="10501" width="5.7109375" style="5" customWidth="1"/>
    <col min="10502" max="10512" width="11" style="5" customWidth="1"/>
    <col min="10513" max="10513" width="36.140625" style="5" customWidth="1"/>
    <col min="10514" max="10523" width="8.7109375" style="5" customWidth="1"/>
    <col min="10524" max="10735" width="11" style="5" customWidth="1"/>
    <col min="10736" max="10751" width="11" style="5"/>
    <col min="10752" max="10752" width="30.7109375" style="5" customWidth="1"/>
    <col min="10753" max="10753" width="14.28515625" style="5" customWidth="1"/>
    <col min="10754" max="10755" width="16.7109375" style="5" customWidth="1"/>
    <col min="10756" max="10756" width="28.7109375" style="5" customWidth="1"/>
    <col min="10757" max="10757" width="5.7109375" style="5" customWidth="1"/>
    <col min="10758" max="10768" width="11" style="5" customWidth="1"/>
    <col min="10769" max="10769" width="36.140625" style="5" customWidth="1"/>
    <col min="10770" max="10779" width="8.7109375" style="5" customWidth="1"/>
    <col min="10780" max="10991" width="11" style="5" customWidth="1"/>
    <col min="10992" max="11007" width="11" style="5"/>
    <col min="11008" max="11008" width="30.7109375" style="5" customWidth="1"/>
    <col min="11009" max="11009" width="14.28515625" style="5" customWidth="1"/>
    <col min="11010" max="11011" width="16.7109375" style="5" customWidth="1"/>
    <col min="11012" max="11012" width="28.7109375" style="5" customWidth="1"/>
    <col min="11013" max="11013" width="5.7109375" style="5" customWidth="1"/>
    <col min="11014" max="11024" width="11" style="5" customWidth="1"/>
    <col min="11025" max="11025" width="36.140625" style="5" customWidth="1"/>
    <col min="11026" max="11035" width="8.7109375" style="5" customWidth="1"/>
    <col min="11036" max="11247" width="11" style="5" customWidth="1"/>
    <col min="11248" max="11263" width="11" style="5"/>
    <col min="11264" max="11264" width="30.7109375" style="5" customWidth="1"/>
    <col min="11265" max="11265" width="14.28515625" style="5" customWidth="1"/>
    <col min="11266" max="11267" width="16.7109375" style="5" customWidth="1"/>
    <col min="11268" max="11268" width="28.7109375" style="5" customWidth="1"/>
    <col min="11269" max="11269" width="5.7109375" style="5" customWidth="1"/>
    <col min="11270" max="11280" width="11" style="5" customWidth="1"/>
    <col min="11281" max="11281" width="36.140625" style="5" customWidth="1"/>
    <col min="11282" max="11291" width="8.7109375" style="5" customWidth="1"/>
    <col min="11292" max="11503" width="11" style="5" customWidth="1"/>
    <col min="11504" max="11519" width="11" style="5"/>
    <col min="11520" max="11520" width="30.7109375" style="5" customWidth="1"/>
    <col min="11521" max="11521" width="14.28515625" style="5" customWidth="1"/>
    <col min="11522" max="11523" width="16.7109375" style="5" customWidth="1"/>
    <col min="11524" max="11524" width="28.7109375" style="5" customWidth="1"/>
    <col min="11525" max="11525" width="5.7109375" style="5" customWidth="1"/>
    <col min="11526" max="11536" width="11" style="5" customWidth="1"/>
    <col min="11537" max="11537" width="36.140625" style="5" customWidth="1"/>
    <col min="11538" max="11547" width="8.7109375" style="5" customWidth="1"/>
    <col min="11548" max="11759" width="11" style="5" customWidth="1"/>
    <col min="11760" max="11775" width="11" style="5"/>
    <col min="11776" max="11776" width="30.7109375" style="5" customWidth="1"/>
    <col min="11777" max="11777" width="14.28515625" style="5" customWidth="1"/>
    <col min="11778" max="11779" width="16.7109375" style="5" customWidth="1"/>
    <col min="11780" max="11780" width="28.7109375" style="5" customWidth="1"/>
    <col min="11781" max="11781" width="5.7109375" style="5" customWidth="1"/>
    <col min="11782" max="11792" width="11" style="5" customWidth="1"/>
    <col min="11793" max="11793" width="36.140625" style="5" customWidth="1"/>
    <col min="11794" max="11803" width="8.7109375" style="5" customWidth="1"/>
    <col min="11804" max="12015" width="11" style="5" customWidth="1"/>
    <col min="12016" max="12031" width="11" style="5"/>
    <col min="12032" max="12032" width="30.7109375" style="5" customWidth="1"/>
    <col min="12033" max="12033" width="14.28515625" style="5" customWidth="1"/>
    <col min="12034" max="12035" width="16.7109375" style="5" customWidth="1"/>
    <col min="12036" max="12036" width="28.7109375" style="5" customWidth="1"/>
    <col min="12037" max="12037" width="5.7109375" style="5" customWidth="1"/>
    <col min="12038" max="12048" width="11" style="5" customWidth="1"/>
    <col min="12049" max="12049" width="36.140625" style="5" customWidth="1"/>
    <col min="12050" max="12059" width="8.7109375" style="5" customWidth="1"/>
    <col min="12060" max="12271" width="11" style="5" customWidth="1"/>
    <col min="12272" max="12287" width="11" style="5"/>
    <col min="12288" max="12288" width="30.7109375" style="5" customWidth="1"/>
    <col min="12289" max="12289" width="14.28515625" style="5" customWidth="1"/>
    <col min="12290" max="12291" width="16.7109375" style="5" customWidth="1"/>
    <col min="12292" max="12292" width="28.7109375" style="5" customWidth="1"/>
    <col min="12293" max="12293" width="5.7109375" style="5" customWidth="1"/>
    <col min="12294" max="12304" width="11" style="5" customWidth="1"/>
    <col min="12305" max="12305" width="36.140625" style="5" customWidth="1"/>
    <col min="12306" max="12315" width="8.7109375" style="5" customWidth="1"/>
    <col min="12316" max="12527" width="11" style="5" customWidth="1"/>
    <col min="12528" max="12543" width="11" style="5"/>
    <col min="12544" max="12544" width="30.7109375" style="5" customWidth="1"/>
    <col min="12545" max="12545" width="14.28515625" style="5" customWidth="1"/>
    <col min="12546" max="12547" width="16.7109375" style="5" customWidth="1"/>
    <col min="12548" max="12548" width="28.7109375" style="5" customWidth="1"/>
    <col min="12549" max="12549" width="5.7109375" style="5" customWidth="1"/>
    <col min="12550" max="12560" width="11" style="5" customWidth="1"/>
    <col min="12561" max="12561" width="36.140625" style="5" customWidth="1"/>
    <col min="12562" max="12571" width="8.7109375" style="5" customWidth="1"/>
    <col min="12572" max="12783" width="11" style="5" customWidth="1"/>
    <col min="12784" max="12799" width="11" style="5"/>
    <col min="12800" max="12800" width="30.7109375" style="5" customWidth="1"/>
    <col min="12801" max="12801" width="14.28515625" style="5" customWidth="1"/>
    <col min="12802" max="12803" width="16.7109375" style="5" customWidth="1"/>
    <col min="12804" max="12804" width="28.7109375" style="5" customWidth="1"/>
    <col min="12805" max="12805" width="5.7109375" style="5" customWidth="1"/>
    <col min="12806" max="12816" width="11" style="5" customWidth="1"/>
    <col min="12817" max="12817" width="36.140625" style="5" customWidth="1"/>
    <col min="12818" max="12827" width="8.7109375" style="5" customWidth="1"/>
    <col min="12828" max="13039" width="11" style="5" customWidth="1"/>
    <col min="13040" max="13055" width="11" style="5"/>
    <col min="13056" max="13056" width="30.7109375" style="5" customWidth="1"/>
    <col min="13057" max="13057" width="14.28515625" style="5" customWidth="1"/>
    <col min="13058" max="13059" width="16.7109375" style="5" customWidth="1"/>
    <col min="13060" max="13060" width="28.7109375" style="5" customWidth="1"/>
    <col min="13061" max="13061" width="5.7109375" style="5" customWidth="1"/>
    <col min="13062" max="13072" width="11" style="5" customWidth="1"/>
    <col min="13073" max="13073" width="36.140625" style="5" customWidth="1"/>
    <col min="13074" max="13083" width="8.7109375" style="5" customWidth="1"/>
    <col min="13084" max="13295" width="11" style="5" customWidth="1"/>
    <col min="13296" max="13311" width="11" style="5"/>
    <col min="13312" max="13312" width="30.7109375" style="5" customWidth="1"/>
    <col min="13313" max="13313" width="14.28515625" style="5" customWidth="1"/>
    <col min="13314" max="13315" width="16.7109375" style="5" customWidth="1"/>
    <col min="13316" max="13316" width="28.7109375" style="5" customWidth="1"/>
    <col min="13317" max="13317" width="5.7109375" style="5" customWidth="1"/>
    <col min="13318" max="13328" width="11" style="5" customWidth="1"/>
    <col min="13329" max="13329" width="36.140625" style="5" customWidth="1"/>
    <col min="13330" max="13339" width="8.7109375" style="5" customWidth="1"/>
    <col min="13340" max="13551" width="11" style="5" customWidth="1"/>
    <col min="13552" max="13567" width="11" style="5"/>
    <col min="13568" max="13568" width="30.7109375" style="5" customWidth="1"/>
    <col min="13569" max="13569" width="14.28515625" style="5" customWidth="1"/>
    <col min="13570" max="13571" width="16.7109375" style="5" customWidth="1"/>
    <col min="13572" max="13572" width="28.7109375" style="5" customWidth="1"/>
    <col min="13573" max="13573" width="5.7109375" style="5" customWidth="1"/>
    <col min="13574" max="13584" width="11" style="5" customWidth="1"/>
    <col min="13585" max="13585" width="36.140625" style="5" customWidth="1"/>
    <col min="13586" max="13595" width="8.7109375" style="5" customWidth="1"/>
    <col min="13596" max="13807" width="11" style="5" customWidth="1"/>
    <col min="13808" max="13823" width="11" style="5"/>
    <col min="13824" max="13824" width="30.7109375" style="5" customWidth="1"/>
    <col min="13825" max="13825" width="14.28515625" style="5" customWidth="1"/>
    <col min="13826" max="13827" width="16.7109375" style="5" customWidth="1"/>
    <col min="13828" max="13828" width="28.7109375" style="5" customWidth="1"/>
    <col min="13829" max="13829" width="5.7109375" style="5" customWidth="1"/>
    <col min="13830" max="13840" width="11" style="5" customWidth="1"/>
    <col min="13841" max="13841" width="36.140625" style="5" customWidth="1"/>
    <col min="13842" max="13851" width="8.7109375" style="5" customWidth="1"/>
    <col min="13852" max="14063" width="11" style="5" customWidth="1"/>
    <col min="14064" max="14079" width="11" style="5"/>
    <col min="14080" max="14080" width="30.7109375" style="5" customWidth="1"/>
    <col min="14081" max="14081" width="14.28515625" style="5" customWidth="1"/>
    <col min="14082" max="14083" width="16.7109375" style="5" customWidth="1"/>
    <col min="14084" max="14084" width="28.7109375" style="5" customWidth="1"/>
    <col min="14085" max="14085" width="5.7109375" style="5" customWidth="1"/>
    <col min="14086" max="14096" width="11" style="5" customWidth="1"/>
    <col min="14097" max="14097" width="36.140625" style="5" customWidth="1"/>
    <col min="14098" max="14107" width="8.7109375" style="5" customWidth="1"/>
    <col min="14108" max="14319" width="11" style="5" customWidth="1"/>
    <col min="14320" max="14335" width="11" style="5"/>
    <col min="14336" max="14336" width="30.7109375" style="5" customWidth="1"/>
    <col min="14337" max="14337" width="14.28515625" style="5" customWidth="1"/>
    <col min="14338" max="14339" width="16.7109375" style="5" customWidth="1"/>
    <col min="14340" max="14340" width="28.7109375" style="5" customWidth="1"/>
    <col min="14341" max="14341" width="5.7109375" style="5" customWidth="1"/>
    <col min="14342" max="14352" width="11" style="5" customWidth="1"/>
    <col min="14353" max="14353" width="36.140625" style="5" customWidth="1"/>
    <col min="14354" max="14363" width="8.7109375" style="5" customWidth="1"/>
    <col min="14364" max="14575" width="11" style="5" customWidth="1"/>
    <col min="14576" max="14591" width="11" style="5"/>
    <col min="14592" max="14592" width="30.7109375" style="5" customWidth="1"/>
    <col min="14593" max="14593" width="14.28515625" style="5" customWidth="1"/>
    <col min="14594" max="14595" width="16.7109375" style="5" customWidth="1"/>
    <col min="14596" max="14596" width="28.7109375" style="5" customWidth="1"/>
    <col min="14597" max="14597" width="5.7109375" style="5" customWidth="1"/>
    <col min="14598" max="14608" width="11" style="5" customWidth="1"/>
    <col min="14609" max="14609" width="36.140625" style="5" customWidth="1"/>
    <col min="14610" max="14619" width="8.7109375" style="5" customWidth="1"/>
    <col min="14620" max="14831" width="11" style="5" customWidth="1"/>
    <col min="14832" max="14847" width="11" style="5"/>
    <col min="14848" max="14848" width="30.7109375" style="5" customWidth="1"/>
    <col min="14849" max="14849" width="14.28515625" style="5" customWidth="1"/>
    <col min="14850" max="14851" width="16.7109375" style="5" customWidth="1"/>
    <col min="14852" max="14852" width="28.7109375" style="5" customWidth="1"/>
    <col min="14853" max="14853" width="5.7109375" style="5" customWidth="1"/>
    <col min="14854" max="14864" width="11" style="5" customWidth="1"/>
    <col min="14865" max="14865" width="36.140625" style="5" customWidth="1"/>
    <col min="14866" max="14875" width="8.7109375" style="5" customWidth="1"/>
    <col min="14876" max="15087" width="11" style="5" customWidth="1"/>
    <col min="15088" max="15103" width="11" style="5"/>
    <col min="15104" max="15104" width="30.7109375" style="5" customWidth="1"/>
    <col min="15105" max="15105" width="14.28515625" style="5" customWidth="1"/>
    <col min="15106" max="15107" width="16.7109375" style="5" customWidth="1"/>
    <col min="15108" max="15108" width="28.7109375" style="5" customWidth="1"/>
    <col min="15109" max="15109" width="5.7109375" style="5" customWidth="1"/>
    <col min="15110" max="15120" width="11" style="5" customWidth="1"/>
    <col min="15121" max="15121" width="36.140625" style="5" customWidth="1"/>
    <col min="15122" max="15131" width="8.7109375" style="5" customWidth="1"/>
    <col min="15132" max="15343" width="11" style="5" customWidth="1"/>
    <col min="15344" max="15359" width="11" style="5"/>
    <col min="15360" max="15360" width="30.7109375" style="5" customWidth="1"/>
    <col min="15361" max="15361" width="14.28515625" style="5" customWidth="1"/>
    <col min="15362" max="15363" width="16.7109375" style="5" customWidth="1"/>
    <col min="15364" max="15364" width="28.7109375" style="5" customWidth="1"/>
    <col min="15365" max="15365" width="5.7109375" style="5" customWidth="1"/>
    <col min="15366" max="15376" width="11" style="5" customWidth="1"/>
    <col min="15377" max="15377" width="36.140625" style="5" customWidth="1"/>
    <col min="15378" max="15387" width="8.7109375" style="5" customWidth="1"/>
    <col min="15388" max="15599" width="11" style="5" customWidth="1"/>
    <col min="15600" max="15615" width="11" style="5"/>
    <col min="15616" max="15616" width="30.7109375" style="5" customWidth="1"/>
    <col min="15617" max="15617" width="14.28515625" style="5" customWidth="1"/>
    <col min="15618" max="15619" width="16.7109375" style="5" customWidth="1"/>
    <col min="15620" max="15620" width="28.7109375" style="5" customWidth="1"/>
    <col min="15621" max="15621" width="5.7109375" style="5" customWidth="1"/>
    <col min="15622" max="15632" width="11" style="5" customWidth="1"/>
    <col min="15633" max="15633" width="36.140625" style="5" customWidth="1"/>
    <col min="15634" max="15643" width="8.7109375" style="5" customWidth="1"/>
    <col min="15644" max="15855" width="11" style="5" customWidth="1"/>
    <col min="15856" max="15871" width="11" style="5"/>
    <col min="15872" max="15872" width="30.7109375" style="5" customWidth="1"/>
    <col min="15873" max="15873" width="14.28515625" style="5" customWidth="1"/>
    <col min="15874" max="15875" width="16.7109375" style="5" customWidth="1"/>
    <col min="15876" max="15876" width="28.7109375" style="5" customWidth="1"/>
    <col min="15877" max="15877" width="5.7109375" style="5" customWidth="1"/>
    <col min="15878" max="15888" width="11" style="5" customWidth="1"/>
    <col min="15889" max="15889" width="36.140625" style="5" customWidth="1"/>
    <col min="15890" max="15899" width="8.7109375" style="5" customWidth="1"/>
    <col min="15900" max="16111" width="11" style="5" customWidth="1"/>
    <col min="16112" max="16127" width="11" style="5"/>
    <col min="16128" max="16128" width="30.7109375" style="5" customWidth="1"/>
    <col min="16129" max="16129" width="14.28515625" style="5" customWidth="1"/>
    <col min="16130" max="16131" width="16.7109375" style="5" customWidth="1"/>
    <col min="16132" max="16132" width="28.7109375" style="5" customWidth="1"/>
    <col min="16133" max="16133" width="5.7109375" style="5" customWidth="1"/>
    <col min="16134" max="16144" width="11" style="5" customWidth="1"/>
    <col min="16145" max="16145" width="36.140625" style="5" customWidth="1"/>
    <col min="16146" max="16155" width="8.7109375" style="5" customWidth="1"/>
    <col min="16156" max="16367" width="11" style="5" customWidth="1"/>
    <col min="16368" max="16384" width="11" style="5"/>
  </cols>
  <sheetData>
    <row r="1" spans="1:8" ht="24.75" customHeight="1">
      <c r="A1" s="847" t="s">
        <v>2</v>
      </c>
      <c r="B1" s="854"/>
      <c r="C1" s="851"/>
      <c r="D1" s="855" t="s">
        <v>188</v>
      </c>
    </row>
    <row r="2" spans="1:8" ht="18.95" customHeight="1">
      <c r="C2" s="5" t="s">
        <v>3</v>
      </c>
    </row>
    <row r="3" spans="1:8" s="121" customFormat="1" ht="18.95" customHeight="1">
      <c r="A3" s="43" t="s">
        <v>1114</v>
      </c>
      <c r="B3" s="80"/>
      <c r="D3" s="822" t="s">
        <v>1116</v>
      </c>
      <c r="F3" s="80"/>
      <c r="G3" s="80"/>
      <c r="H3" s="123"/>
    </row>
    <row r="4" spans="1:8" ht="18.95" customHeight="1">
      <c r="A4" s="43" t="s">
        <v>1115</v>
      </c>
      <c r="B4" s="124"/>
      <c r="C4" s="121"/>
      <c r="D4" s="125" t="s">
        <v>1117</v>
      </c>
    </row>
    <row r="5" spans="1:8" ht="18.95" customHeight="1">
      <c r="A5" s="7"/>
      <c r="B5" s="124"/>
      <c r="C5" s="124"/>
    </row>
    <row r="6" spans="1:8" ht="16.5" customHeight="1">
      <c r="A6" s="807">
        <v>2020</v>
      </c>
      <c r="B6" s="918" t="s">
        <v>191</v>
      </c>
      <c r="C6" s="918"/>
      <c r="D6" s="13">
        <v>2020</v>
      </c>
    </row>
    <row r="7" spans="1:8" ht="13.5" customHeight="1">
      <c r="A7" s="82"/>
      <c r="B7" s="916" t="s">
        <v>192</v>
      </c>
      <c r="C7" s="916"/>
      <c r="D7" s="83"/>
    </row>
    <row r="8" spans="1:8" ht="13.5" customHeight="1">
      <c r="A8" s="126"/>
      <c r="B8" s="127"/>
      <c r="C8" s="85"/>
      <c r="D8" s="86"/>
    </row>
    <row r="9" spans="1:8" ht="14.1" customHeight="1">
      <c r="A9" s="19" t="s">
        <v>16</v>
      </c>
      <c r="B9" s="88">
        <f>SUM(B10:B16)</f>
        <v>2119</v>
      </c>
      <c r="C9" s="89"/>
      <c r="D9" s="21" t="s">
        <v>17</v>
      </c>
      <c r="E9" s="128"/>
      <c r="F9" s="129"/>
      <c r="G9" s="129"/>
      <c r="H9" s="128"/>
    </row>
    <row r="10" spans="1:8" ht="14.1" customHeight="1">
      <c r="A10" s="23" t="s">
        <v>1057</v>
      </c>
      <c r="B10" s="42">
        <v>305</v>
      </c>
      <c r="C10" s="89"/>
      <c r="D10" s="25" t="s">
        <v>18</v>
      </c>
      <c r="E10" s="128"/>
      <c r="F10" s="129"/>
      <c r="G10" s="129"/>
      <c r="H10" s="128"/>
    </row>
    <row r="11" spans="1:8" ht="14.1" customHeight="1">
      <c r="A11" s="23" t="s">
        <v>302</v>
      </c>
      <c r="B11" s="42">
        <v>160</v>
      </c>
      <c r="C11" s="89"/>
      <c r="D11" s="25" t="s">
        <v>19</v>
      </c>
      <c r="E11" s="128"/>
      <c r="F11" s="129"/>
      <c r="G11" s="129"/>
      <c r="H11" s="128"/>
    </row>
    <row r="12" spans="1:8" ht="14.1" customHeight="1">
      <c r="A12" s="29" t="s">
        <v>304</v>
      </c>
      <c r="B12" s="91">
        <v>267</v>
      </c>
      <c r="C12" s="89"/>
      <c r="D12" s="25" t="s">
        <v>21</v>
      </c>
      <c r="E12" s="128"/>
      <c r="F12" s="129"/>
      <c r="G12" s="129"/>
      <c r="H12" s="128"/>
    </row>
    <row r="13" spans="1:8" ht="14.1" customHeight="1">
      <c r="A13" s="29" t="s">
        <v>1058</v>
      </c>
      <c r="B13" s="42">
        <v>98</v>
      </c>
      <c r="C13" s="773"/>
      <c r="D13" s="25" t="s">
        <v>23</v>
      </c>
      <c r="E13" s="128"/>
      <c r="F13" s="129"/>
      <c r="G13" s="129"/>
      <c r="H13" s="128"/>
    </row>
    <row r="14" spans="1:8" ht="14.1" customHeight="1">
      <c r="A14" s="29" t="s">
        <v>305</v>
      </c>
      <c r="B14" s="42">
        <v>113</v>
      </c>
      <c r="C14" s="89"/>
      <c r="D14" s="25" t="s">
        <v>25</v>
      </c>
      <c r="E14" s="128"/>
      <c r="F14" s="129"/>
      <c r="G14" s="129"/>
      <c r="H14" s="128"/>
    </row>
    <row r="15" spans="1:8" ht="14.1" customHeight="1">
      <c r="A15" s="29" t="s">
        <v>1059</v>
      </c>
      <c r="B15" s="42">
        <v>689</v>
      </c>
      <c r="C15" s="89"/>
      <c r="D15" s="25" t="s">
        <v>27</v>
      </c>
      <c r="E15" s="128"/>
      <c r="F15" s="129"/>
      <c r="G15" s="129"/>
      <c r="H15" s="128"/>
    </row>
    <row r="16" spans="1:8" ht="14.1" customHeight="1">
      <c r="A16" s="29" t="s">
        <v>1060</v>
      </c>
      <c r="B16" s="42">
        <v>487</v>
      </c>
      <c r="C16" s="89"/>
      <c r="D16" s="25" t="s">
        <v>29</v>
      </c>
      <c r="E16" s="128"/>
      <c r="F16" s="129"/>
      <c r="G16" s="129"/>
      <c r="H16" s="128"/>
    </row>
    <row r="17" spans="1:8" ht="14.1" customHeight="1">
      <c r="A17" s="30" t="s">
        <v>30</v>
      </c>
      <c r="B17" s="88">
        <f>SUM(B18:B24)</f>
        <v>2352</v>
      </c>
      <c r="C17" s="89"/>
      <c r="D17" s="32" t="s">
        <v>31</v>
      </c>
      <c r="E17" s="128"/>
      <c r="F17" s="129"/>
      <c r="G17" s="129"/>
      <c r="H17" s="128"/>
    </row>
    <row r="18" spans="1:8" ht="14.1" customHeight="1">
      <c r="A18" s="23" t="s">
        <v>32</v>
      </c>
      <c r="B18" s="42">
        <v>204</v>
      </c>
      <c r="C18" s="89"/>
      <c r="D18" s="33" t="s">
        <v>33</v>
      </c>
      <c r="E18" s="128"/>
      <c r="F18" s="129"/>
      <c r="G18" s="129"/>
      <c r="H18" s="128"/>
    </row>
    <row r="19" spans="1:8" ht="14.1" customHeight="1">
      <c r="A19" s="23" t="s">
        <v>36</v>
      </c>
      <c r="B19" s="91">
        <v>180</v>
      </c>
      <c r="C19" s="89"/>
      <c r="D19" s="33" t="s">
        <v>37</v>
      </c>
      <c r="E19" s="128"/>
      <c r="F19" s="129"/>
      <c r="G19" s="129"/>
      <c r="H19" s="128"/>
    </row>
    <row r="20" spans="1:8" ht="14.1" customHeight="1">
      <c r="A20" s="23" t="s">
        <v>38</v>
      </c>
      <c r="B20" s="42">
        <v>56</v>
      </c>
      <c r="C20" s="89"/>
      <c r="D20" s="25" t="s">
        <v>39</v>
      </c>
      <c r="E20" s="128"/>
      <c r="F20" s="129"/>
      <c r="G20" s="129"/>
      <c r="H20" s="128"/>
    </row>
    <row r="21" spans="1:8" ht="14.1" customHeight="1">
      <c r="A21" s="23" t="s">
        <v>40</v>
      </c>
      <c r="B21" s="42">
        <v>100</v>
      </c>
      <c r="C21" s="773"/>
      <c r="D21" s="33" t="s">
        <v>41</v>
      </c>
      <c r="E21" s="128"/>
      <c r="F21" s="129"/>
      <c r="G21" s="129"/>
      <c r="H21" s="128"/>
    </row>
    <row r="22" spans="1:8" ht="14.1" customHeight="1">
      <c r="A22" s="23" t="s">
        <v>42</v>
      </c>
      <c r="B22" s="42">
        <v>536</v>
      </c>
      <c r="C22" s="89"/>
      <c r="D22" s="33" t="s">
        <v>43</v>
      </c>
      <c r="E22" s="128"/>
      <c r="F22" s="129"/>
      <c r="G22" s="129"/>
      <c r="H22" s="128"/>
    </row>
    <row r="23" spans="1:8" ht="14.1" customHeight="1">
      <c r="A23" s="23" t="s">
        <v>44</v>
      </c>
      <c r="B23" s="820">
        <v>1148</v>
      </c>
      <c r="C23" s="89"/>
      <c r="D23" s="33" t="s">
        <v>45</v>
      </c>
      <c r="E23" s="128"/>
      <c r="F23" s="129"/>
      <c r="G23" s="129"/>
      <c r="H23" s="128"/>
    </row>
    <row r="24" spans="1:8" ht="14.1" customHeight="1">
      <c r="A24" s="23" t="s">
        <v>46</v>
      </c>
      <c r="B24" s="94">
        <v>128</v>
      </c>
      <c r="C24" s="773"/>
      <c r="D24" s="33" t="s">
        <v>47</v>
      </c>
      <c r="E24" s="128"/>
      <c r="F24" s="129"/>
      <c r="G24" s="129"/>
      <c r="H24" s="128"/>
    </row>
    <row r="25" spans="1:8" ht="14.1" customHeight="1">
      <c r="A25" s="19" t="s">
        <v>1050</v>
      </c>
      <c r="B25" s="88">
        <f>SUM(B26:B33)</f>
        <v>3358</v>
      </c>
      <c r="C25" s="89"/>
      <c r="D25" s="21" t="s">
        <v>49</v>
      </c>
      <c r="E25" s="128"/>
      <c r="F25" s="129"/>
      <c r="G25" s="129"/>
      <c r="H25" s="128"/>
    </row>
    <row r="26" spans="1:8" ht="14.1" customHeight="1">
      <c r="A26" s="35" t="s">
        <v>1066</v>
      </c>
      <c r="B26" s="42">
        <v>166</v>
      </c>
      <c r="C26" s="89"/>
      <c r="D26" s="25" t="s">
        <v>50</v>
      </c>
      <c r="E26" s="128"/>
      <c r="F26" s="129"/>
      <c r="G26" s="129"/>
      <c r="H26" s="128"/>
    </row>
    <row r="27" spans="1:8" ht="14.1" customHeight="1">
      <c r="A27" s="36" t="s">
        <v>1061</v>
      </c>
      <c r="B27" s="42">
        <v>45</v>
      </c>
      <c r="C27" s="89"/>
      <c r="D27" s="25" t="s">
        <v>51</v>
      </c>
      <c r="E27" s="128"/>
      <c r="F27" s="129"/>
      <c r="G27" s="129"/>
      <c r="H27" s="128"/>
    </row>
    <row r="28" spans="1:8" ht="14.1" customHeight="1">
      <c r="A28" s="35" t="s">
        <v>1062</v>
      </c>
      <c r="B28" s="820">
        <v>1595</v>
      </c>
      <c r="C28" s="773"/>
      <c r="D28" s="25" t="s">
        <v>52</v>
      </c>
      <c r="E28" s="128"/>
      <c r="F28" s="129"/>
      <c r="G28" s="129"/>
      <c r="H28" s="128"/>
    </row>
    <row r="29" spans="1:8" ht="14.1" customHeight="1">
      <c r="A29" s="23" t="s">
        <v>1063</v>
      </c>
      <c r="B29" s="42">
        <v>159</v>
      </c>
      <c r="C29" s="89"/>
      <c r="D29" s="25" t="s">
        <v>53</v>
      </c>
      <c r="E29" s="128"/>
      <c r="F29" s="129"/>
      <c r="G29" s="129"/>
      <c r="H29" s="128"/>
    </row>
    <row r="30" spans="1:8" ht="14.1" customHeight="1">
      <c r="A30" s="36" t="s">
        <v>1064</v>
      </c>
      <c r="B30" s="42">
        <v>776</v>
      </c>
      <c r="C30" s="89"/>
      <c r="D30" s="25" t="s">
        <v>54</v>
      </c>
      <c r="E30" s="128"/>
      <c r="F30" s="129"/>
      <c r="G30" s="129"/>
      <c r="H30" s="128"/>
    </row>
    <row r="31" spans="1:8" ht="14.1" customHeight="1">
      <c r="A31" s="23" t="s">
        <v>314</v>
      </c>
      <c r="B31" s="42">
        <v>99</v>
      </c>
      <c r="C31" s="89"/>
      <c r="D31" s="25" t="s">
        <v>57</v>
      </c>
      <c r="E31" s="128"/>
      <c r="F31" s="129"/>
      <c r="G31" s="129"/>
      <c r="H31" s="128"/>
    </row>
    <row r="32" spans="1:8" ht="14.1" customHeight="1">
      <c r="A32" s="23" t="s">
        <v>315</v>
      </c>
      <c r="B32" s="42">
        <v>115</v>
      </c>
      <c r="C32" s="89"/>
      <c r="D32" s="25" t="s">
        <v>59</v>
      </c>
      <c r="E32" s="128"/>
      <c r="F32" s="129"/>
      <c r="G32" s="129"/>
      <c r="H32" s="128"/>
    </row>
    <row r="33" spans="1:8" ht="14.1" customHeight="1">
      <c r="A33" s="783" t="s">
        <v>316</v>
      </c>
      <c r="B33" s="42">
        <v>403</v>
      </c>
      <c r="C33" s="89"/>
      <c r="D33" s="25" t="s">
        <v>61</v>
      </c>
      <c r="E33" s="128"/>
      <c r="F33" s="129"/>
      <c r="G33" s="129"/>
      <c r="H33" s="128"/>
    </row>
    <row r="34" spans="1:8" ht="14.1" customHeight="1">
      <c r="A34" s="37" t="s">
        <v>62</v>
      </c>
      <c r="B34" s="88">
        <f>SUM(B35:B41)</f>
        <v>3978</v>
      </c>
      <c r="C34" s="89"/>
      <c r="D34" s="21" t="s">
        <v>63</v>
      </c>
      <c r="E34" s="128"/>
      <c r="F34" s="129"/>
      <c r="G34" s="129"/>
      <c r="H34" s="128"/>
    </row>
    <row r="35" spans="1:8" ht="14.1" customHeight="1">
      <c r="A35" s="35" t="s">
        <v>64</v>
      </c>
      <c r="B35" s="42">
        <v>518</v>
      </c>
      <c r="C35" s="773"/>
      <c r="D35" s="33" t="s">
        <v>65</v>
      </c>
      <c r="E35" s="128"/>
      <c r="F35" s="129"/>
      <c r="G35" s="129"/>
      <c r="H35" s="128"/>
    </row>
    <row r="36" spans="1:8" ht="14.1" customHeight="1">
      <c r="A36" s="35" t="s">
        <v>66</v>
      </c>
      <c r="B36" s="42">
        <v>281</v>
      </c>
      <c r="C36" s="89"/>
      <c r="D36" s="25" t="s">
        <v>67</v>
      </c>
      <c r="E36" s="128"/>
      <c r="F36" s="129"/>
      <c r="G36" s="129"/>
      <c r="H36" s="128"/>
    </row>
    <row r="37" spans="1:8" ht="14.1" customHeight="1">
      <c r="A37" s="35" t="s">
        <v>68</v>
      </c>
      <c r="B37" s="820">
        <v>2338</v>
      </c>
      <c r="C37" s="89"/>
      <c r="D37" s="25" t="s">
        <v>69</v>
      </c>
      <c r="E37" s="128"/>
      <c r="F37" s="129"/>
      <c r="G37" s="129"/>
      <c r="H37" s="128"/>
    </row>
    <row r="38" spans="1:8" ht="14.1" customHeight="1">
      <c r="A38" s="35" t="s">
        <v>70</v>
      </c>
      <c r="B38" s="42">
        <v>522</v>
      </c>
      <c r="C38" s="89"/>
      <c r="D38" s="25" t="s">
        <v>71</v>
      </c>
      <c r="E38" s="128"/>
      <c r="F38" s="129"/>
      <c r="G38" s="129"/>
      <c r="H38" s="128"/>
    </row>
    <row r="39" spans="1:8" ht="14.1" customHeight="1">
      <c r="A39" s="35" t="s">
        <v>72</v>
      </c>
      <c r="B39" s="42">
        <v>210</v>
      </c>
      <c r="C39" s="89"/>
      <c r="D39" s="33" t="s">
        <v>73</v>
      </c>
      <c r="E39" s="128"/>
      <c r="F39" s="129"/>
      <c r="G39" s="129"/>
      <c r="H39" s="128"/>
    </row>
    <row r="40" spans="1:8" ht="14.1" customHeight="1">
      <c r="A40" s="35" t="s">
        <v>74</v>
      </c>
      <c r="B40" s="42">
        <v>50</v>
      </c>
      <c r="C40" s="89"/>
      <c r="D40" s="33" t="s">
        <v>75</v>
      </c>
      <c r="E40" s="128"/>
      <c r="F40" s="129"/>
      <c r="G40" s="129"/>
      <c r="H40" s="128"/>
    </row>
    <row r="41" spans="1:8" ht="14.1" customHeight="1">
      <c r="A41" s="35" t="s">
        <v>76</v>
      </c>
      <c r="B41" s="42">
        <v>59</v>
      </c>
      <c r="C41" s="89"/>
      <c r="D41" s="25" t="s">
        <v>77</v>
      </c>
      <c r="E41" s="128"/>
      <c r="F41" s="129"/>
      <c r="G41" s="129"/>
      <c r="H41" s="128"/>
    </row>
    <row r="42" spans="1:8" ht="14.1" customHeight="1">
      <c r="A42" s="39" t="s">
        <v>78</v>
      </c>
      <c r="B42" s="88">
        <f>SUM(B43:B47)</f>
        <v>1677</v>
      </c>
      <c r="C42" s="89"/>
      <c r="D42" s="21" t="s">
        <v>79</v>
      </c>
      <c r="E42" s="128"/>
      <c r="F42" s="129"/>
      <c r="G42" s="129"/>
      <c r="H42" s="128"/>
    </row>
    <row r="43" spans="1:8" ht="14.1" customHeight="1">
      <c r="A43" s="40" t="s">
        <v>80</v>
      </c>
      <c r="B43" s="42">
        <v>175</v>
      </c>
      <c r="C43" s="773"/>
      <c r="D43" s="25" t="s">
        <v>81</v>
      </c>
      <c r="E43" s="128"/>
      <c r="F43" s="129"/>
      <c r="G43" s="129"/>
      <c r="H43" s="128"/>
    </row>
    <row r="44" spans="1:8" ht="14.1" customHeight="1">
      <c r="A44" s="35" t="s">
        <v>82</v>
      </c>
      <c r="B44" s="42">
        <v>667</v>
      </c>
      <c r="C44" s="89"/>
      <c r="D44" s="25" t="s">
        <v>83</v>
      </c>
      <c r="E44" s="128"/>
      <c r="F44" s="129"/>
      <c r="G44" s="129"/>
      <c r="H44" s="128"/>
    </row>
    <row r="45" spans="1:8" ht="14.1" customHeight="1">
      <c r="A45" s="35" t="s">
        <v>84</v>
      </c>
      <c r="B45" s="42">
        <v>120</v>
      </c>
      <c r="C45" s="89"/>
      <c r="D45" s="25" t="s">
        <v>85</v>
      </c>
      <c r="E45" s="128"/>
      <c r="F45" s="129"/>
      <c r="G45" s="129"/>
      <c r="H45" s="128"/>
    </row>
    <row r="46" spans="1:8" ht="14.1" customHeight="1">
      <c r="A46" s="35" t="s">
        <v>86</v>
      </c>
      <c r="B46" s="42">
        <v>199</v>
      </c>
      <c r="C46" s="89"/>
      <c r="D46" s="25" t="s">
        <v>87</v>
      </c>
      <c r="E46" s="128"/>
      <c r="F46" s="129"/>
      <c r="G46" s="129"/>
      <c r="H46" s="128"/>
    </row>
    <row r="47" spans="1:8" ht="14.1" customHeight="1">
      <c r="A47" s="35" t="s">
        <v>88</v>
      </c>
      <c r="B47" s="42">
        <v>516</v>
      </c>
      <c r="C47" s="89"/>
      <c r="D47" s="33" t="s">
        <v>89</v>
      </c>
      <c r="E47" s="128"/>
      <c r="F47" s="129"/>
      <c r="G47" s="129"/>
      <c r="H47" s="128"/>
    </row>
    <row r="48" spans="1:8" ht="14.1" customHeight="1">
      <c r="A48" s="98"/>
      <c r="B48" s="130"/>
      <c r="C48" s="130"/>
      <c r="D48" s="131"/>
      <c r="E48" s="128"/>
      <c r="F48" s="129"/>
      <c r="G48" s="129"/>
      <c r="H48" s="128"/>
    </row>
    <row r="49" spans="1:8" ht="14.1" customHeight="1">
      <c r="A49" s="96"/>
      <c r="B49" s="130"/>
      <c r="C49" s="130"/>
      <c r="D49" s="97"/>
      <c r="E49" s="128"/>
      <c r="F49" s="129"/>
      <c r="G49" s="129"/>
      <c r="H49" s="128"/>
    </row>
    <row r="50" spans="1:8" ht="14.1" customHeight="1">
      <c r="A50" s="96"/>
      <c r="B50" s="130"/>
      <c r="C50" s="130"/>
      <c r="D50" s="97"/>
      <c r="E50" s="128"/>
      <c r="F50" s="129"/>
      <c r="G50" s="129"/>
      <c r="H50" s="128"/>
    </row>
    <row r="51" spans="1:8" ht="14.1" customHeight="1">
      <c r="A51" s="96"/>
      <c r="B51" s="130"/>
      <c r="C51" s="130"/>
      <c r="D51" s="97"/>
      <c r="E51" s="128"/>
      <c r="F51" s="129"/>
      <c r="G51" s="129"/>
      <c r="H51" s="128"/>
    </row>
    <row r="52" spans="1:8" ht="14.1" customHeight="1">
      <c r="A52" s="96"/>
      <c r="B52" s="130"/>
      <c r="C52" s="130"/>
      <c r="D52" s="97"/>
      <c r="E52" s="128"/>
      <c r="F52" s="129"/>
      <c r="G52" s="129"/>
      <c r="H52" s="128"/>
    </row>
    <row r="53" spans="1:8" ht="14.1" customHeight="1">
      <c r="A53" s="98"/>
      <c r="B53" s="130"/>
      <c r="C53" s="130"/>
      <c r="D53" s="97"/>
      <c r="E53" s="128"/>
      <c r="F53" s="129"/>
      <c r="G53" s="129"/>
      <c r="H53" s="128"/>
    </row>
    <row r="54" spans="1:8" ht="12.75" customHeight="1">
      <c r="A54" s="132"/>
      <c r="B54" s="133"/>
      <c r="C54" s="134"/>
      <c r="D54" s="135"/>
    </row>
    <row r="55" spans="1:8" ht="12.75" customHeight="1">
      <c r="B55" s="136"/>
      <c r="C55" s="136"/>
    </row>
    <row r="56" spans="1:8" ht="12.75" customHeight="1">
      <c r="B56" s="136"/>
      <c r="C56" s="136"/>
    </row>
    <row r="57" spans="1:8" ht="17.100000000000001" customHeight="1"/>
    <row r="58" spans="1:8" ht="17.100000000000001" customHeight="1"/>
    <row r="59" spans="1:8" ht="17.100000000000001" customHeight="1">
      <c r="A59" s="923"/>
      <c r="B59" s="923"/>
      <c r="C59" s="923"/>
      <c r="D59" s="923"/>
    </row>
    <row r="60" spans="1:8" ht="17.100000000000001" customHeight="1">
      <c r="A60" s="78"/>
    </row>
    <row r="61" spans="1:8" ht="17.100000000000001" customHeight="1">
      <c r="A61" s="78"/>
    </row>
    <row r="62" spans="1:8" ht="17.100000000000001" customHeight="1">
      <c r="A62" s="78"/>
    </row>
    <row r="63" spans="1:8" ht="17.100000000000001" customHeight="1">
      <c r="A63" s="78"/>
    </row>
    <row r="64" spans="1:8" ht="17.100000000000001" customHeight="1">
      <c r="A64" s="78"/>
    </row>
    <row r="65" spans="1:4" ht="17.100000000000001" customHeight="1">
      <c r="A65" s="78"/>
    </row>
    <row r="66" spans="1:4" ht="17.100000000000001" customHeight="1">
      <c r="A66" s="78"/>
    </row>
    <row r="67" spans="1:4" ht="23.25" customHeight="1">
      <c r="A67" s="847" t="s">
        <v>2</v>
      </c>
      <c r="B67" s="851" t="s">
        <v>3</v>
      </c>
      <c r="C67" s="851"/>
      <c r="D67" s="855" t="s">
        <v>188</v>
      </c>
    </row>
    <row r="68" spans="1:4" ht="17.100000000000001" customHeight="1">
      <c r="B68" s="5"/>
      <c r="C68" s="5"/>
    </row>
    <row r="69" spans="1:4" ht="17.100000000000001" customHeight="1">
      <c r="A69" s="43" t="s">
        <v>1114</v>
      </c>
      <c r="B69" s="80"/>
      <c r="C69" s="121"/>
      <c r="D69" s="822" t="s">
        <v>1116</v>
      </c>
    </row>
    <row r="70" spans="1:4" ht="20.25">
      <c r="A70" s="43" t="s">
        <v>1118</v>
      </c>
      <c r="B70" s="124"/>
      <c r="C70" s="121"/>
      <c r="D70" s="125" t="s">
        <v>1119</v>
      </c>
    </row>
    <row r="71" spans="1:4" ht="17.100000000000001" customHeight="1">
      <c r="A71" s="7"/>
      <c r="B71" s="124"/>
      <c r="C71" s="121"/>
    </row>
    <row r="72" spans="1:4" ht="17.100000000000001" customHeight="1">
      <c r="A72" s="807">
        <v>2020</v>
      </c>
      <c r="B72" s="918" t="s">
        <v>191</v>
      </c>
      <c r="C72" s="918"/>
      <c r="D72" s="13">
        <v>2020</v>
      </c>
    </row>
    <row r="73" spans="1:4" ht="17.100000000000001" customHeight="1">
      <c r="A73" s="82"/>
      <c r="B73" s="916" t="s">
        <v>192</v>
      </c>
      <c r="C73" s="916"/>
      <c r="D73" s="83"/>
    </row>
    <row r="74" spans="1:4" ht="17.100000000000001" customHeight="1">
      <c r="A74" s="126"/>
      <c r="B74" s="127"/>
      <c r="C74" s="140"/>
      <c r="D74" s="86"/>
    </row>
    <row r="75" spans="1:4" ht="17.100000000000001" customHeight="1">
      <c r="A75" s="47" t="s">
        <v>90</v>
      </c>
      <c r="B75" s="88">
        <f>SUM(B76:B84)</f>
        <v>5787</v>
      </c>
      <c r="C75" s="111"/>
      <c r="D75" s="49" t="s">
        <v>91</v>
      </c>
    </row>
    <row r="76" spans="1:4" ht="17.100000000000001" customHeight="1">
      <c r="A76" s="50" t="s">
        <v>92</v>
      </c>
      <c r="B76" s="42">
        <v>45</v>
      </c>
      <c r="C76" s="112"/>
      <c r="D76" s="51" t="s">
        <v>93</v>
      </c>
    </row>
    <row r="77" spans="1:4" ht="17.100000000000001" customHeight="1">
      <c r="A77" s="50" t="s">
        <v>94</v>
      </c>
      <c r="B77" s="94">
        <v>287</v>
      </c>
      <c r="C77" s="112"/>
      <c r="D77" s="51" t="s">
        <v>95</v>
      </c>
    </row>
    <row r="78" spans="1:4" ht="17.100000000000001" customHeight="1">
      <c r="A78" s="52" t="s">
        <v>96</v>
      </c>
      <c r="B78" s="820">
        <v>3164</v>
      </c>
      <c r="C78" s="112"/>
      <c r="D78" s="51" t="s">
        <v>97</v>
      </c>
    </row>
    <row r="79" spans="1:4" ht="17.100000000000001" customHeight="1">
      <c r="A79" s="50" t="s">
        <v>98</v>
      </c>
      <c r="B79" s="820">
        <v>1370</v>
      </c>
      <c r="C79" s="112"/>
      <c r="D79" s="51" t="s">
        <v>99</v>
      </c>
    </row>
    <row r="80" spans="1:4" ht="17.100000000000001" customHeight="1">
      <c r="A80" s="50" t="s">
        <v>100</v>
      </c>
      <c r="B80" s="94">
        <v>201</v>
      </c>
      <c r="C80" s="112"/>
      <c r="D80" s="51" t="s">
        <v>101</v>
      </c>
    </row>
    <row r="81" spans="1:4" ht="17.100000000000001" customHeight="1">
      <c r="A81" s="50" t="s">
        <v>102</v>
      </c>
      <c r="B81" s="94">
        <v>133</v>
      </c>
      <c r="C81" s="112"/>
      <c r="D81" s="51" t="s">
        <v>103</v>
      </c>
    </row>
    <row r="82" spans="1:4" ht="17.100000000000001" customHeight="1">
      <c r="A82" s="50" t="s">
        <v>104</v>
      </c>
      <c r="B82" s="94">
        <v>50</v>
      </c>
      <c r="C82" s="112"/>
      <c r="D82" s="51" t="s">
        <v>105</v>
      </c>
    </row>
    <row r="83" spans="1:4" ht="17.100000000000001" customHeight="1">
      <c r="A83" s="50" t="s">
        <v>106</v>
      </c>
      <c r="B83" s="42">
        <v>408</v>
      </c>
      <c r="C83" s="112"/>
      <c r="D83" s="51" t="s">
        <v>107</v>
      </c>
    </row>
    <row r="84" spans="1:4" ht="17.100000000000001" customHeight="1">
      <c r="A84" s="50" t="s">
        <v>108</v>
      </c>
      <c r="B84" s="42">
        <v>129</v>
      </c>
      <c r="C84" s="112"/>
      <c r="D84" s="51" t="s">
        <v>109</v>
      </c>
    </row>
    <row r="85" spans="1:4" ht="17.100000000000001" customHeight="1">
      <c r="A85" s="53" t="s">
        <v>110</v>
      </c>
      <c r="B85" s="88">
        <f>SUM(B86:B93)</f>
        <v>3685</v>
      </c>
      <c r="C85" s="112"/>
      <c r="D85" s="54" t="s">
        <v>111</v>
      </c>
    </row>
    <row r="86" spans="1:4" ht="17.100000000000001" customHeight="1">
      <c r="A86" s="50" t="s">
        <v>112</v>
      </c>
      <c r="B86" s="42">
        <v>68</v>
      </c>
      <c r="C86" s="112"/>
      <c r="D86" s="51" t="s">
        <v>113</v>
      </c>
    </row>
    <row r="87" spans="1:4" ht="17.100000000000001" customHeight="1">
      <c r="A87" s="50" t="s">
        <v>114</v>
      </c>
      <c r="B87" s="42">
        <v>59</v>
      </c>
      <c r="C87" s="111"/>
      <c r="D87" s="51" t="s">
        <v>115</v>
      </c>
    </row>
    <row r="88" spans="1:4" ht="17.100000000000001" customHeight="1">
      <c r="A88" s="50" t="s">
        <v>116</v>
      </c>
      <c r="B88" s="94">
        <v>582</v>
      </c>
      <c r="C88" s="112"/>
      <c r="D88" s="51" t="s">
        <v>117</v>
      </c>
    </row>
    <row r="89" spans="1:4" ht="17.100000000000001" customHeight="1">
      <c r="A89" s="50" t="s">
        <v>118</v>
      </c>
      <c r="B89" s="42">
        <v>308</v>
      </c>
      <c r="C89" s="112"/>
      <c r="D89" s="51" t="s">
        <v>119</v>
      </c>
    </row>
    <row r="90" spans="1:4" ht="17.100000000000001" customHeight="1">
      <c r="A90" s="50" t="s">
        <v>120</v>
      </c>
      <c r="B90" s="820">
        <v>2098</v>
      </c>
      <c r="C90" s="112"/>
      <c r="D90" s="51" t="s">
        <v>121</v>
      </c>
    </row>
    <row r="91" spans="1:4" ht="17.100000000000001" customHeight="1">
      <c r="A91" s="50" t="s">
        <v>122</v>
      </c>
      <c r="B91" s="42">
        <v>69</v>
      </c>
      <c r="C91" s="112"/>
      <c r="D91" s="51" t="s">
        <v>123</v>
      </c>
    </row>
    <row r="92" spans="1:4" ht="17.100000000000001" customHeight="1">
      <c r="A92" s="50" t="s">
        <v>124</v>
      </c>
      <c r="B92" s="42">
        <v>446</v>
      </c>
      <c r="C92" s="111"/>
      <c r="D92" s="51" t="s">
        <v>125</v>
      </c>
    </row>
    <row r="93" spans="1:4" ht="17.100000000000001" customHeight="1">
      <c r="A93" s="50" t="s">
        <v>126</v>
      </c>
      <c r="B93" s="94">
        <v>55</v>
      </c>
      <c r="C93" s="112"/>
      <c r="D93" s="51" t="s">
        <v>127</v>
      </c>
    </row>
    <row r="94" spans="1:4" ht="17.100000000000001" customHeight="1">
      <c r="A94" s="55" t="s">
        <v>128</v>
      </c>
      <c r="B94" s="88">
        <f>SUM(B95:B99)</f>
        <v>1320</v>
      </c>
      <c r="C94" s="112"/>
      <c r="D94" s="56" t="s">
        <v>129</v>
      </c>
    </row>
    <row r="95" spans="1:4" ht="17.100000000000001" customHeight="1">
      <c r="A95" s="50" t="s">
        <v>130</v>
      </c>
      <c r="B95" s="42">
        <v>656</v>
      </c>
      <c r="C95" s="112"/>
      <c r="D95" s="51" t="s">
        <v>131</v>
      </c>
    </row>
    <row r="96" spans="1:4" ht="17.100000000000001" customHeight="1">
      <c r="A96" s="50" t="s">
        <v>132</v>
      </c>
      <c r="B96" s="42">
        <v>113</v>
      </c>
      <c r="C96" s="112"/>
      <c r="D96" s="51" t="s">
        <v>133</v>
      </c>
    </row>
    <row r="97" spans="1:4" ht="17.100000000000001" customHeight="1">
      <c r="A97" s="50" t="s">
        <v>134</v>
      </c>
      <c r="B97" s="42">
        <v>401</v>
      </c>
      <c r="C97" s="111"/>
      <c r="D97" s="51" t="s">
        <v>135</v>
      </c>
    </row>
    <row r="98" spans="1:4" ht="17.100000000000001" customHeight="1">
      <c r="A98" s="50" t="s">
        <v>136</v>
      </c>
      <c r="B98" s="94">
        <v>92</v>
      </c>
      <c r="C98" s="112"/>
      <c r="D98" s="51" t="s">
        <v>137</v>
      </c>
    </row>
    <row r="99" spans="1:4" ht="17.100000000000001" customHeight="1">
      <c r="A99" s="50" t="s">
        <v>138</v>
      </c>
      <c r="B99" s="42">
        <v>58</v>
      </c>
      <c r="C99" s="112"/>
      <c r="D99" s="51" t="s">
        <v>139</v>
      </c>
    </row>
    <row r="100" spans="1:4" ht="17.100000000000001" customHeight="1">
      <c r="A100" s="53" t="s">
        <v>140</v>
      </c>
      <c r="B100" s="88">
        <f>SUM(B101:B106)</f>
        <v>1552</v>
      </c>
      <c r="C100" s="112"/>
      <c r="D100" s="57" t="s">
        <v>141</v>
      </c>
    </row>
    <row r="101" spans="1:4" ht="17.100000000000001" customHeight="1">
      <c r="A101" s="50" t="s">
        <v>142</v>
      </c>
      <c r="B101" s="42">
        <v>544</v>
      </c>
      <c r="C101" s="111"/>
      <c r="D101" s="51" t="s">
        <v>143</v>
      </c>
    </row>
    <row r="102" spans="1:4" ht="17.100000000000001" customHeight="1">
      <c r="A102" s="50" t="s">
        <v>144</v>
      </c>
      <c r="B102" s="42">
        <v>60</v>
      </c>
      <c r="C102" s="112"/>
      <c r="D102" s="51" t="s">
        <v>145</v>
      </c>
    </row>
    <row r="103" spans="1:4" ht="17.100000000000001" customHeight="1">
      <c r="A103" s="50" t="s">
        <v>146</v>
      </c>
      <c r="B103" s="42">
        <v>310</v>
      </c>
      <c r="C103" s="112"/>
      <c r="D103" s="51" t="s">
        <v>147</v>
      </c>
    </row>
    <row r="104" spans="1:4" ht="17.100000000000001" customHeight="1">
      <c r="A104" s="50" t="s">
        <v>148</v>
      </c>
      <c r="B104" s="42">
        <v>310</v>
      </c>
      <c r="C104" s="112"/>
      <c r="D104" s="51" t="s">
        <v>149</v>
      </c>
    </row>
    <row r="105" spans="1:4" ht="17.100000000000001" customHeight="1">
      <c r="A105" s="50" t="s">
        <v>150</v>
      </c>
      <c r="B105" s="42">
        <v>58</v>
      </c>
      <c r="C105" s="112"/>
      <c r="D105" s="51" t="s">
        <v>151</v>
      </c>
    </row>
    <row r="106" spans="1:4" ht="17.100000000000001" customHeight="1">
      <c r="A106" s="50" t="s">
        <v>152</v>
      </c>
      <c r="B106" s="42">
        <v>270</v>
      </c>
      <c r="C106" s="112"/>
      <c r="D106" s="51" t="s">
        <v>153</v>
      </c>
    </row>
    <row r="107" spans="1:4" ht="17.100000000000001" customHeight="1">
      <c r="A107" s="58" t="s">
        <v>154</v>
      </c>
      <c r="B107" s="88">
        <f>SUM(B108:B111)</f>
        <v>375</v>
      </c>
      <c r="C107" s="112"/>
      <c r="D107" s="54" t="s">
        <v>155</v>
      </c>
    </row>
    <row r="108" spans="1:4" ht="17.100000000000001" customHeight="1">
      <c r="A108" s="50" t="s">
        <v>156</v>
      </c>
      <c r="B108" s="42">
        <v>67</v>
      </c>
      <c r="C108" s="111"/>
      <c r="D108" s="51" t="s">
        <v>157</v>
      </c>
    </row>
    <row r="109" spans="1:4" ht="17.100000000000001" customHeight="1">
      <c r="A109" s="50" t="s">
        <v>158</v>
      </c>
      <c r="B109" s="42">
        <v>165</v>
      </c>
      <c r="C109" s="112"/>
      <c r="D109" s="51" t="s">
        <v>159</v>
      </c>
    </row>
    <row r="110" spans="1:4" ht="17.100000000000001" customHeight="1">
      <c r="A110" s="50" t="s">
        <v>160</v>
      </c>
      <c r="B110" s="42">
        <v>44</v>
      </c>
      <c r="C110" s="112"/>
      <c r="D110" s="51" t="s">
        <v>161</v>
      </c>
    </row>
    <row r="111" spans="1:4" ht="17.100000000000001" customHeight="1">
      <c r="A111" s="50" t="s">
        <v>162</v>
      </c>
      <c r="B111" s="42">
        <v>99</v>
      </c>
      <c r="C111" s="112"/>
      <c r="D111" s="51" t="s">
        <v>163</v>
      </c>
    </row>
    <row r="112" spans="1:4" ht="17.100000000000001" customHeight="1">
      <c r="A112" s="47" t="s">
        <v>164</v>
      </c>
      <c r="B112" s="95">
        <f>SUM(B113:B115)</f>
        <v>643</v>
      </c>
      <c r="C112" s="112"/>
      <c r="D112" s="54" t="s">
        <v>165</v>
      </c>
    </row>
    <row r="113" spans="1:4" ht="17.100000000000001" customHeight="1">
      <c r="A113" s="50" t="s">
        <v>166</v>
      </c>
      <c r="B113" s="42">
        <v>36</v>
      </c>
      <c r="C113" s="111"/>
      <c r="D113" s="51" t="s">
        <v>167</v>
      </c>
    </row>
    <row r="114" spans="1:4" ht="17.100000000000001" customHeight="1">
      <c r="A114" s="50" t="s">
        <v>168</v>
      </c>
      <c r="B114" s="42">
        <v>104</v>
      </c>
      <c r="C114" s="112"/>
      <c r="D114" s="51" t="s">
        <v>169</v>
      </c>
    </row>
    <row r="115" spans="1:4" ht="17.100000000000001" customHeight="1">
      <c r="A115" s="50" t="s">
        <v>170</v>
      </c>
      <c r="B115" s="42">
        <v>503</v>
      </c>
      <c r="C115" s="112"/>
      <c r="D115" s="51" t="s">
        <v>171</v>
      </c>
    </row>
    <row r="116" spans="1:4" ht="17.100000000000001" customHeight="1">
      <c r="A116" s="58" t="s">
        <v>174</v>
      </c>
      <c r="B116" s="95">
        <f>SUM(B117:B117)</f>
        <v>80</v>
      </c>
      <c r="C116" s="112"/>
      <c r="D116" s="54" t="s">
        <v>175</v>
      </c>
    </row>
    <row r="117" spans="1:4" ht="17.100000000000001" customHeight="1">
      <c r="A117" s="62" t="s">
        <v>178</v>
      </c>
      <c r="B117" s="774">
        <v>80</v>
      </c>
      <c r="C117" s="112"/>
      <c r="D117" s="60" t="s">
        <v>179</v>
      </c>
    </row>
    <row r="118" spans="1:4" ht="17.100000000000001" customHeight="1">
      <c r="A118" s="63" t="s">
        <v>180</v>
      </c>
      <c r="B118" s="88">
        <f>B116+B112+B107+B100+B94+B85+B75+'3'!B9+'3'!B17+'3'!B25+'3'!B34+'3'!B42</f>
        <v>26926</v>
      </c>
      <c r="C118" s="112"/>
      <c r="D118" s="64" t="s">
        <v>181</v>
      </c>
    </row>
    <row r="119" spans="1:4" ht="17.100000000000001" customHeight="1">
      <c r="A119" s="144"/>
      <c r="B119" s="145"/>
      <c r="C119" s="146"/>
      <c r="D119" s="86"/>
    </row>
    <row r="120" spans="1:4" ht="17.100000000000001" customHeight="1">
      <c r="A120" s="148"/>
      <c r="B120" s="149"/>
      <c r="C120" s="150"/>
      <c r="D120" s="151"/>
    </row>
    <row r="121" spans="1:4" ht="17.100000000000001" customHeight="1">
      <c r="A121" s="148" t="s">
        <v>193</v>
      </c>
      <c r="B121" s="151"/>
      <c r="C121" s="151"/>
      <c r="D121" s="152" t="s">
        <v>187</v>
      </c>
    </row>
    <row r="122" spans="1:4" ht="17.100000000000001" customHeight="1">
      <c r="A122" s="922"/>
      <c r="B122" s="922"/>
      <c r="C122" s="922"/>
      <c r="D122" s="922"/>
    </row>
    <row r="123" spans="1:4" ht="17.100000000000001" customHeight="1">
      <c r="A123" s="78"/>
      <c r="B123" s="153"/>
      <c r="C123" s="5"/>
      <c r="D123" s="147"/>
    </row>
    <row r="124" spans="1:4" ht="17.100000000000001" customHeight="1">
      <c r="A124" s="78"/>
      <c r="B124" s="153"/>
      <c r="C124" s="147"/>
      <c r="D124" s="147"/>
    </row>
    <row r="125" spans="1:4" ht="17.100000000000001" customHeight="1">
      <c r="A125" s="137"/>
      <c r="B125" s="153"/>
      <c r="C125" s="147"/>
      <c r="D125" s="147"/>
    </row>
    <row r="126" spans="1:4" ht="17.100000000000001" customHeight="1"/>
    <row r="127" spans="1:4" ht="17.100000000000001" customHeight="1"/>
    <row r="128" spans="1:4" ht="17.100000000000001" customHeight="1"/>
    <row r="129" ht="17.100000000000001" customHeight="1"/>
    <row r="130" ht="17.100000000000001" customHeight="1"/>
    <row r="131" ht="17.100000000000001" customHeight="1"/>
    <row r="132" ht="17.100000000000001" customHeight="1"/>
    <row r="133" ht="17.100000000000001" customHeight="1"/>
    <row r="134" ht="17.100000000000001" customHeight="1"/>
    <row r="135" ht="17.100000000000001" customHeight="1"/>
    <row r="136" ht="17.100000000000001" customHeight="1"/>
    <row r="137" ht="17.100000000000001" customHeight="1"/>
    <row r="138" ht="17.100000000000001" customHeight="1"/>
    <row r="139" ht="17.100000000000001" customHeight="1"/>
    <row r="140" ht="17.100000000000001" customHeight="1"/>
    <row r="141" ht="17.100000000000001" customHeight="1"/>
    <row r="142" ht="17.100000000000001" customHeight="1"/>
    <row r="143" ht="17.100000000000001" customHeight="1"/>
    <row r="144" ht="17.100000000000001" customHeight="1"/>
    <row r="145" ht="17.100000000000001" customHeight="1"/>
    <row r="146" ht="17.100000000000001" customHeight="1"/>
    <row r="147" ht="17.100000000000001" customHeight="1"/>
    <row r="148" ht="17.100000000000001" customHeight="1"/>
    <row r="149" ht="17.100000000000001" customHeight="1"/>
    <row r="150" ht="17.100000000000001" customHeight="1"/>
    <row r="151" ht="17.100000000000001" customHeight="1"/>
    <row r="152" ht="17.100000000000001" customHeight="1"/>
    <row r="153" ht="17.100000000000001" customHeight="1"/>
    <row r="154" ht="17.100000000000001" customHeight="1"/>
    <row r="155" ht="17.100000000000001" customHeight="1"/>
    <row r="156" ht="17.100000000000001" customHeight="1"/>
    <row r="157" ht="17.100000000000001" customHeight="1"/>
    <row r="158" ht="17.100000000000001" customHeight="1"/>
    <row r="159" ht="17.100000000000001" customHeight="1"/>
    <row r="160" ht="17.100000000000001" customHeight="1"/>
    <row r="161" ht="17.100000000000001" customHeight="1"/>
    <row r="162" ht="17.100000000000001" customHeight="1"/>
    <row r="163" ht="17.100000000000001" customHeight="1"/>
    <row r="164" ht="17.100000000000001" customHeight="1"/>
    <row r="165" ht="17.100000000000001" customHeight="1"/>
    <row r="166" ht="17.100000000000001" customHeight="1"/>
    <row r="167" ht="17.100000000000001" customHeight="1"/>
    <row r="168" ht="17.100000000000001" customHeight="1"/>
    <row r="169" ht="17.100000000000001" customHeight="1"/>
    <row r="170" ht="17.100000000000001" customHeight="1"/>
    <row r="171" ht="17.100000000000001" customHeight="1"/>
    <row r="172" ht="17.100000000000001" customHeight="1"/>
    <row r="173" ht="17.100000000000001" customHeight="1"/>
    <row r="174" ht="17.100000000000001" customHeight="1"/>
    <row r="175" ht="17.100000000000001" customHeight="1"/>
    <row r="176" ht="17.100000000000001" customHeight="1"/>
    <row r="177" ht="17.100000000000001" customHeight="1"/>
    <row r="178" ht="17.100000000000001" customHeight="1"/>
    <row r="179" ht="17.100000000000001" customHeight="1"/>
    <row r="180" ht="17.100000000000001" customHeight="1"/>
    <row r="181" ht="17.100000000000001" customHeight="1"/>
    <row r="182" ht="17.100000000000001" customHeight="1"/>
    <row r="183" ht="17.100000000000001" customHeight="1"/>
    <row r="184" ht="17.100000000000001" customHeight="1"/>
    <row r="185" ht="17.100000000000001" customHeight="1"/>
    <row r="186" ht="17.100000000000001" customHeight="1"/>
    <row r="187" ht="17.100000000000001" customHeight="1"/>
    <row r="188" ht="17.100000000000001" customHeight="1"/>
    <row r="189" ht="17.100000000000001" customHeight="1"/>
    <row r="190" ht="17.100000000000001" customHeight="1"/>
    <row r="191" ht="17.100000000000001" customHeight="1"/>
    <row r="192" ht="17.100000000000001" customHeight="1"/>
    <row r="193" ht="17.100000000000001" customHeight="1"/>
    <row r="194" ht="17.100000000000001" customHeight="1"/>
    <row r="195" ht="17.100000000000001" customHeight="1"/>
    <row r="196" ht="17.100000000000001" customHeight="1"/>
    <row r="197" ht="17.100000000000001" customHeight="1"/>
    <row r="198" ht="17.100000000000001" customHeight="1"/>
    <row r="199" ht="17.100000000000001" customHeight="1"/>
    <row r="200" ht="17.100000000000001" customHeight="1"/>
    <row r="201" ht="17.100000000000001" customHeight="1"/>
    <row r="202" ht="17.100000000000001" customHeight="1"/>
    <row r="203" ht="17.100000000000001" customHeight="1"/>
    <row r="204" ht="17.100000000000001" customHeight="1"/>
    <row r="205" ht="17.100000000000001" customHeight="1"/>
    <row r="206" ht="17.100000000000001" customHeight="1"/>
    <row r="207" ht="17.100000000000001" customHeight="1"/>
    <row r="208" ht="17.100000000000001" customHeight="1"/>
    <row r="209" ht="17.100000000000001" customHeight="1"/>
    <row r="210" ht="17.100000000000001" customHeight="1"/>
    <row r="211" ht="17.100000000000001" customHeight="1"/>
    <row r="212" ht="17.100000000000001" customHeight="1"/>
    <row r="213" ht="17.100000000000001" customHeight="1"/>
    <row r="214" ht="17.100000000000001" customHeight="1"/>
    <row r="215" ht="17.100000000000001" customHeight="1"/>
    <row r="216" ht="17.100000000000001" customHeight="1"/>
    <row r="217" ht="17.100000000000001" customHeight="1"/>
    <row r="218" ht="17.100000000000001" customHeight="1"/>
    <row r="219" ht="17.100000000000001" customHeight="1"/>
    <row r="220" ht="17.100000000000001" customHeight="1"/>
    <row r="221" ht="17.100000000000001" customHeight="1"/>
    <row r="222" ht="17.100000000000001" customHeight="1"/>
    <row r="223" ht="17.100000000000001" customHeight="1"/>
    <row r="224" ht="17.100000000000001" customHeight="1"/>
    <row r="225" ht="17.100000000000001" customHeight="1"/>
    <row r="226" ht="17.100000000000001" customHeight="1"/>
    <row r="227" ht="17.100000000000001" customHeight="1"/>
    <row r="228" ht="17.100000000000001" customHeight="1"/>
    <row r="229" ht="17.100000000000001" customHeight="1"/>
    <row r="230" ht="17.100000000000001" customHeight="1"/>
    <row r="231" ht="17.100000000000001" customHeight="1"/>
    <row r="232" ht="17.100000000000001" customHeight="1"/>
    <row r="233" ht="17.100000000000001" customHeight="1"/>
    <row r="234" ht="17.100000000000001" customHeight="1"/>
    <row r="235" ht="17.100000000000001" customHeight="1"/>
    <row r="236" ht="17.100000000000001" customHeight="1"/>
    <row r="237" ht="17.100000000000001" customHeight="1"/>
    <row r="238" ht="17.100000000000001" customHeight="1"/>
    <row r="239" ht="17.100000000000001" customHeight="1"/>
    <row r="240" ht="17.100000000000001" customHeight="1"/>
    <row r="241" ht="17.100000000000001" customHeight="1"/>
    <row r="242" ht="17.100000000000001" customHeight="1"/>
    <row r="243" ht="17.100000000000001" customHeight="1"/>
    <row r="244" ht="17.100000000000001" customHeight="1"/>
    <row r="245" ht="17.100000000000001" customHeight="1"/>
    <row r="246" ht="17.100000000000001" customHeight="1"/>
    <row r="247" ht="17.100000000000001" customHeight="1"/>
    <row r="248" ht="17.100000000000001" customHeight="1"/>
    <row r="249" ht="17.100000000000001" customHeight="1"/>
    <row r="250" ht="17.100000000000001" customHeight="1"/>
    <row r="251" ht="17.100000000000001" customHeight="1"/>
    <row r="252" ht="17.100000000000001" customHeight="1"/>
    <row r="253" ht="17.100000000000001" customHeight="1"/>
    <row r="254" ht="17.100000000000001" customHeight="1"/>
    <row r="255" ht="17.100000000000001" customHeight="1"/>
    <row r="256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</sheetData>
  <mergeCells count="6">
    <mergeCell ref="A122:D122"/>
    <mergeCell ref="B6:C6"/>
    <mergeCell ref="B7:C7"/>
    <mergeCell ref="A59:D59"/>
    <mergeCell ref="B72:C72"/>
    <mergeCell ref="B73:C73"/>
  </mergeCells>
  <printOptions gridLinesSet="0"/>
  <pageMargins left="0.78740157480314965" right="0.59055118110236227" top="1.1811023622047245" bottom="1.1811023622047245" header="0.51181102362204722" footer="0.51181102362204722"/>
  <pageSetup paperSize="9" scale="70" orientation="portrait" r:id="rId1"/>
  <headerFooter alignWithMargins="0"/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syncVertical="1" syncRef="A106" transitionEvaluation="1">
    <tabColor rgb="FF00B050"/>
  </sheetPr>
  <dimension ref="A1:W117"/>
  <sheetViews>
    <sheetView showGridLines="0" view="pageLayout" topLeftCell="A106" zoomScaleNormal="137" workbookViewId="0">
      <selection activeCell="D24" sqref="D24"/>
    </sheetView>
  </sheetViews>
  <sheetFormatPr baseColWidth="10" defaultColWidth="11" defaultRowHeight="20.25" customHeight="1"/>
  <cols>
    <col min="1" max="1" width="29" style="156" customWidth="1"/>
    <col min="2" max="2" width="11.140625" style="13" bestFit="1" customWidth="1"/>
    <col min="3" max="3" width="12.140625" style="156" bestFit="1" customWidth="1"/>
    <col min="4" max="4" width="13.28515625" style="156" customWidth="1"/>
    <col min="5" max="5" width="11.7109375" style="156" customWidth="1"/>
    <col min="6" max="6" width="10.140625" style="156" customWidth="1"/>
    <col min="7" max="7" width="9.140625" style="13" customWidth="1"/>
    <col min="8" max="8" width="10.7109375" style="156" customWidth="1"/>
    <col min="9" max="9" width="22.5703125" style="156" customWidth="1"/>
    <col min="10" max="10" width="8.140625" style="156" customWidth="1"/>
    <col min="11" max="11" width="3.7109375" style="156" customWidth="1"/>
    <col min="12" max="222" width="11" style="156" customWidth="1"/>
    <col min="223" max="256" width="11" style="156"/>
    <col min="257" max="257" width="21.85546875" style="156" customWidth="1"/>
    <col min="258" max="258" width="8.42578125" style="156" customWidth="1"/>
    <col min="259" max="259" width="9.42578125" style="156" customWidth="1"/>
    <col min="260" max="260" width="9" style="156" customWidth="1"/>
    <col min="261" max="261" width="7" style="156" customWidth="1"/>
    <col min="262" max="262" width="7.85546875" style="156" customWidth="1"/>
    <col min="263" max="263" width="9" style="156" customWidth="1"/>
    <col min="264" max="264" width="8.42578125" style="156" customWidth="1"/>
    <col min="265" max="265" width="8.140625" style="156" customWidth="1"/>
    <col min="266" max="266" width="23.42578125" style="156" customWidth="1"/>
    <col min="267" max="267" width="3.7109375" style="156" customWidth="1"/>
    <col min="268" max="478" width="11" style="156" customWidth="1"/>
    <col min="479" max="512" width="11" style="156"/>
    <col min="513" max="513" width="21.85546875" style="156" customWidth="1"/>
    <col min="514" max="514" width="8.42578125" style="156" customWidth="1"/>
    <col min="515" max="515" width="9.42578125" style="156" customWidth="1"/>
    <col min="516" max="516" width="9" style="156" customWidth="1"/>
    <col min="517" max="517" width="7" style="156" customWidth="1"/>
    <col min="518" max="518" width="7.85546875" style="156" customWidth="1"/>
    <col min="519" max="519" width="9" style="156" customWidth="1"/>
    <col min="520" max="520" width="8.42578125" style="156" customWidth="1"/>
    <col min="521" max="521" width="8.140625" style="156" customWidth="1"/>
    <col min="522" max="522" width="23.42578125" style="156" customWidth="1"/>
    <col min="523" max="523" width="3.7109375" style="156" customWidth="1"/>
    <col min="524" max="734" width="11" style="156" customWidth="1"/>
    <col min="735" max="768" width="11" style="156"/>
    <col min="769" max="769" width="21.85546875" style="156" customWidth="1"/>
    <col min="770" max="770" width="8.42578125" style="156" customWidth="1"/>
    <col min="771" max="771" width="9.42578125" style="156" customWidth="1"/>
    <col min="772" max="772" width="9" style="156" customWidth="1"/>
    <col min="773" max="773" width="7" style="156" customWidth="1"/>
    <col min="774" max="774" width="7.85546875" style="156" customWidth="1"/>
    <col min="775" max="775" width="9" style="156" customWidth="1"/>
    <col min="776" max="776" width="8.42578125" style="156" customWidth="1"/>
    <col min="777" max="777" width="8.140625" style="156" customWidth="1"/>
    <col min="778" max="778" width="23.42578125" style="156" customWidth="1"/>
    <col min="779" max="779" width="3.7109375" style="156" customWidth="1"/>
    <col min="780" max="990" width="11" style="156" customWidth="1"/>
    <col min="991" max="1024" width="11" style="156"/>
    <col min="1025" max="1025" width="21.85546875" style="156" customWidth="1"/>
    <col min="1026" max="1026" width="8.42578125" style="156" customWidth="1"/>
    <col min="1027" max="1027" width="9.42578125" style="156" customWidth="1"/>
    <col min="1028" max="1028" width="9" style="156" customWidth="1"/>
    <col min="1029" max="1029" width="7" style="156" customWidth="1"/>
    <col min="1030" max="1030" width="7.85546875" style="156" customWidth="1"/>
    <col min="1031" max="1031" width="9" style="156" customWidth="1"/>
    <col min="1032" max="1032" width="8.42578125" style="156" customWidth="1"/>
    <col min="1033" max="1033" width="8.140625" style="156" customWidth="1"/>
    <col min="1034" max="1034" width="23.42578125" style="156" customWidth="1"/>
    <col min="1035" max="1035" width="3.7109375" style="156" customWidth="1"/>
    <col min="1036" max="1246" width="11" style="156" customWidth="1"/>
    <col min="1247" max="1280" width="11" style="156"/>
    <col min="1281" max="1281" width="21.85546875" style="156" customWidth="1"/>
    <col min="1282" max="1282" width="8.42578125" style="156" customWidth="1"/>
    <col min="1283" max="1283" width="9.42578125" style="156" customWidth="1"/>
    <col min="1284" max="1284" width="9" style="156" customWidth="1"/>
    <col min="1285" max="1285" width="7" style="156" customWidth="1"/>
    <col min="1286" max="1286" width="7.85546875" style="156" customWidth="1"/>
    <col min="1287" max="1287" width="9" style="156" customWidth="1"/>
    <col min="1288" max="1288" width="8.42578125" style="156" customWidth="1"/>
    <col min="1289" max="1289" width="8.140625" style="156" customWidth="1"/>
    <col min="1290" max="1290" width="23.42578125" style="156" customWidth="1"/>
    <col min="1291" max="1291" width="3.7109375" style="156" customWidth="1"/>
    <col min="1292" max="1502" width="11" style="156" customWidth="1"/>
    <col min="1503" max="1536" width="11" style="156"/>
    <col min="1537" max="1537" width="21.85546875" style="156" customWidth="1"/>
    <col min="1538" max="1538" width="8.42578125" style="156" customWidth="1"/>
    <col min="1539" max="1539" width="9.42578125" style="156" customWidth="1"/>
    <col min="1540" max="1540" width="9" style="156" customWidth="1"/>
    <col min="1541" max="1541" width="7" style="156" customWidth="1"/>
    <col min="1542" max="1542" width="7.85546875" style="156" customWidth="1"/>
    <col min="1543" max="1543" width="9" style="156" customWidth="1"/>
    <col min="1544" max="1544" width="8.42578125" style="156" customWidth="1"/>
    <col min="1545" max="1545" width="8.140625" style="156" customWidth="1"/>
    <col min="1546" max="1546" width="23.42578125" style="156" customWidth="1"/>
    <col min="1547" max="1547" width="3.7109375" style="156" customWidth="1"/>
    <col min="1548" max="1758" width="11" style="156" customWidth="1"/>
    <col min="1759" max="1792" width="11" style="156"/>
    <col min="1793" max="1793" width="21.85546875" style="156" customWidth="1"/>
    <col min="1794" max="1794" width="8.42578125" style="156" customWidth="1"/>
    <col min="1795" max="1795" width="9.42578125" style="156" customWidth="1"/>
    <col min="1796" max="1796" width="9" style="156" customWidth="1"/>
    <col min="1797" max="1797" width="7" style="156" customWidth="1"/>
    <col min="1798" max="1798" width="7.85546875" style="156" customWidth="1"/>
    <col min="1799" max="1799" width="9" style="156" customWidth="1"/>
    <col min="1800" max="1800" width="8.42578125" style="156" customWidth="1"/>
    <col min="1801" max="1801" width="8.140625" style="156" customWidth="1"/>
    <col min="1802" max="1802" width="23.42578125" style="156" customWidth="1"/>
    <col min="1803" max="1803" width="3.7109375" style="156" customWidth="1"/>
    <col min="1804" max="2014" width="11" style="156" customWidth="1"/>
    <col min="2015" max="2048" width="11" style="156"/>
    <col min="2049" max="2049" width="21.85546875" style="156" customWidth="1"/>
    <col min="2050" max="2050" width="8.42578125" style="156" customWidth="1"/>
    <col min="2051" max="2051" width="9.42578125" style="156" customWidth="1"/>
    <col min="2052" max="2052" width="9" style="156" customWidth="1"/>
    <col min="2053" max="2053" width="7" style="156" customWidth="1"/>
    <col min="2054" max="2054" width="7.85546875" style="156" customWidth="1"/>
    <col min="2055" max="2055" width="9" style="156" customWidth="1"/>
    <col min="2056" max="2056" width="8.42578125" style="156" customWidth="1"/>
    <col min="2057" max="2057" width="8.140625" style="156" customWidth="1"/>
    <col min="2058" max="2058" width="23.42578125" style="156" customWidth="1"/>
    <col min="2059" max="2059" width="3.7109375" style="156" customWidth="1"/>
    <col min="2060" max="2270" width="11" style="156" customWidth="1"/>
    <col min="2271" max="2304" width="11" style="156"/>
    <col min="2305" max="2305" width="21.85546875" style="156" customWidth="1"/>
    <col min="2306" max="2306" width="8.42578125" style="156" customWidth="1"/>
    <col min="2307" max="2307" width="9.42578125" style="156" customWidth="1"/>
    <col min="2308" max="2308" width="9" style="156" customWidth="1"/>
    <col min="2309" max="2309" width="7" style="156" customWidth="1"/>
    <col min="2310" max="2310" width="7.85546875" style="156" customWidth="1"/>
    <col min="2311" max="2311" width="9" style="156" customWidth="1"/>
    <col min="2312" max="2312" width="8.42578125" style="156" customWidth="1"/>
    <col min="2313" max="2313" width="8.140625" style="156" customWidth="1"/>
    <col min="2314" max="2314" width="23.42578125" style="156" customWidth="1"/>
    <col min="2315" max="2315" width="3.7109375" style="156" customWidth="1"/>
    <col min="2316" max="2526" width="11" style="156" customWidth="1"/>
    <col min="2527" max="2560" width="11" style="156"/>
    <col min="2561" max="2561" width="21.85546875" style="156" customWidth="1"/>
    <col min="2562" max="2562" width="8.42578125" style="156" customWidth="1"/>
    <col min="2563" max="2563" width="9.42578125" style="156" customWidth="1"/>
    <col min="2564" max="2564" width="9" style="156" customWidth="1"/>
    <col min="2565" max="2565" width="7" style="156" customWidth="1"/>
    <col min="2566" max="2566" width="7.85546875" style="156" customWidth="1"/>
    <col min="2567" max="2567" width="9" style="156" customWidth="1"/>
    <col min="2568" max="2568" width="8.42578125" style="156" customWidth="1"/>
    <col min="2569" max="2569" width="8.140625" style="156" customWidth="1"/>
    <col min="2570" max="2570" width="23.42578125" style="156" customWidth="1"/>
    <col min="2571" max="2571" width="3.7109375" style="156" customWidth="1"/>
    <col min="2572" max="2782" width="11" style="156" customWidth="1"/>
    <col min="2783" max="2816" width="11" style="156"/>
    <col min="2817" max="2817" width="21.85546875" style="156" customWidth="1"/>
    <col min="2818" max="2818" width="8.42578125" style="156" customWidth="1"/>
    <col min="2819" max="2819" width="9.42578125" style="156" customWidth="1"/>
    <col min="2820" max="2820" width="9" style="156" customWidth="1"/>
    <col min="2821" max="2821" width="7" style="156" customWidth="1"/>
    <col min="2822" max="2822" width="7.85546875" style="156" customWidth="1"/>
    <col min="2823" max="2823" width="9" style="156" customWidth="1"/>
    <col min="2824" max="2824" width="8.42578125" style="156" customWidth="1"/>
    <col min="2825" max="2825" width="8.140625" style="156" customWidth="1"/>
    <col min="2826" max="2826" width="23.42578125" style="156" customWidth="1"/>
    <col min="2827" max="2827" width="3.7109375" style="156" customWidth="1"/>
    <col min="2828" max="3038" width="11" style="156" customWidth="1"/>
    <col min="3039" max="3072" width="11" style="156"/>
    <col min="3073" max="3073" width="21.85546875" style="156" customWidth="1"/>
    <col min="3074" max="3074" width="8.42578125" style="156" customWidth="1"/>
    <col min="3075" max="3075" width="9.42578125" style="156" customWidth="1"/>
    <col min="3076" max="3076" width="9" style="156" customWidth="1"/>
    <col min="3077" max="3077" width="7" style="156" customWidth="1"/>
    <col min="3078" max="3078" width="7.85546875" style="156" customWidth="1"/>
    <col min="3079" max="3079" width="9" style="156" customWidth="1"/>
    <col min="3080" max="3080" width="8.42578125" style="156" customWidth="1"/>
    <col min="3081" max="3081" width="8.140625" style="156" customWidth="1"/>
    <col min="3082" max="3082" width="23.42578125" style="156" customWidth="1"/>
    <col min="3083" max="3083" width="3.7109375" style="156" customWidth="1"/>
    <col min="3084" max="3294" width="11" style="156" customWidth="1"/>
    <col min="3295" max="3328" width="11" style="156"/>
    <col min="3329" max="3329" width="21.85546875" style="156" customWidth="1"/>
    <col min="3330" max="3330" width="8.42578125" style="156" customWidth="1"/>
    <col min="3331" max="3331" width="9.42578125" style="156" customWidth="1"/>
    <col min="3332" max="3332" width="9" style="156" customWidth="1"/>
    <col min="3333" max="3333" width="7" style="156" customWidth="1"/>
    <col min="3334" max="3334" width="7.85546875" style="156" customWidth="1"/>
    <col min="3335" max="3335" width="9" style="156" customWidth="1"/>
    <col min="3336" max="3336" width="8.42578125" style="156" customWidth="1"/>
    <col min="3337" max="3337" width="8.140625" style="156" customWidth="1"/>
    <col min="3338" max="3338" width="23.42578125" style="156" customWidth="1"/>
    <col min="3339" max="3339" width="3.7109375" style="156" customWidth="1"/>
    <col min="3340" max="3550" width="11" style="156" customWidth="1"/>
    <col min="3551" max="3584" width="11" style="156"/>
    <col min="3585" max="3585" width="21.85546875" style="156" customWidth="1"/>
    <col min="3586" max="3586" width="8.42578125" style="156" customWidth="1"/>
    <col min="3587" max="3587" width="9.42578125" style="156" customWidth="1"/>
    <col min="3588" max="3588" width="9" style="156" customWidth="1"/>
    <col min="3589" max="3589" width="7" style="156" customWidth="1"/>
    <col min="3590" max="3590" width="7.85546875" style="156" customWidth="1"/>
    <col min="3591" max="3591" width="9" style="156" customWidth="1"/>
    <col min="3592" max="3592" width="8.42578125" style="156" customWidth="1"/>
    <col min="3593" max="3593" width="8.140625" style="156" customWidth="1"/>
    <col min="3594" max="3594" width="23.42578125" style="156" customWidth="1"/>
    <col min="3595" max="3595" width="3.7109375" style="156" customWidth="1"/>
    <col min="3596" max="3806" width="11" style="156" customWidth="1"/>
    <col min="3807" max="3840" width="11" style="156"/>
    <col min="3841" max="3841" width="21.85546875" style="156" customWidth="1"/>
    <col min="3842" max="3842" width="8.42578125" style="156" customWidth="1"/>
    <col min="3843" max="3843" width="9.42578125" style="156" customWidth="1"/>
    <col min="3844" max="3844" width="9" style="156" customWidth="1"/>
    <col min="3845" max="3845" width="7" style="156" customWidth="1"/>
    <col min="3846" max="3846" width="7.85546875" style="156" customWidth="1"/>
    <col min="3847" max="3847" width="9" style="156" customWidth="1"/>
    <col min="3848" max="3848" width="8.42578125" style="156" customWidth="1"/>
    <col min="3849" max="3849" width="8.140625" style="156" customWidth="1"/>
    <col min="3850" max="3850" width="23.42578125" style="156" customWidth="1"/>
    <col min="3851" max="3851" width="3.7109375" style="156" customWidth="1"/>
    <col min="3852" max="4062" width="11" style="156" customWidth="1"/>
    <col min="4063" max="4096" width="11" style="156"/>
    <col min="4097" max="4097" width="21.85546875" style="156" customWidth="1"/>
    <col min="4098" max="4098" width="8.42578125" style="156" customWidth="1"/>
    <col min="4099" max="4099" width="9.42578125" style="156" customWidth="1"/>
    <col min="4100" max="4100" width="9" style="156" customWidth="1"/>
    <col min="4101" max="4101" width="7" style="156" customWidth="1"/>
    <col min="4102" max="4102" width="7.85546875" style="156" customWidth="1"/>
    <col min="4103" max="4103" width="9" style="156" customWidth="1"/>
    <col min="4104" max="4104" width="8.42578125" style="156" customWidth="1"/>
    <col min="4105" max="4105" width="8.140625" style="156" customWidth="1"/>
    <col min="4106" max="4106" width="23.42578125" style="156" customWidth="1"/>
    <col min="4107" max="4107" width="3.7109375" style="156" customWidth="1"/>
    <col min="4108" max="4318" width="11" style="156" customWidth="1"/>
    <col min="4319" max="4352" width="11" style="156"/>
    <col min="4353" max="4353" width="21.85546875" style="156" customWidth="1"/>
    <col min="4354" max="4354" width="8.42578125" style="156" customWidth="1"/>
    <col min="4355" max="4355" width="9.42578125" style="156" customWidth="1"/>
    <col min="4356" max="4356" width="9" style="156" customWidth="1"/>
    <col min="4357" max="4357" width="7" style="156" customWidth="1"/>
    <col min="4358" max="4358" width="7.85546875" style="156" customWidth="1"/>
    <col min="4359" max="4359" width="9" style="156" customWidth="1"/>
    <col min="4360" max="4360" width="8.42578125" style="156" customWidth="1"/>
    <col min="4361" max="4361" width="8.140625" style="156" customWidth="1"/>
    <col min="4362" max="4362" width="23.42578125" style="156" customWidth="1"/>
    <col min="4363" max="4363" width="3.7109375" style="156" customWidth="1"/>
    <col min="4364" max="4574" width="11" style="156" customWidth="1"/>
    <col min="4575" max="4608" width="11" style="156"/>
    <col min="4609" max="4609" width="21.85546875" style="156" customWidth="1"/>
    <col min="4610" max="4610" width="8.42578125" style="156" customWidth="1"/>
    <col min="4611" max="4611" width="9.42578125" style="156" customWidth="1"/>
    <col min="4612" max="4612" width="9" style="156" customWidth="1"/>
    <col min="4613" max="4613" width="7" style="156" customWidth="1"/>
    <col min="4614" max="4614" width="7.85546875" style="156" customWidth="1"/>
    <col min="4615" max="4615" width="9" style="156" customWidth="1"/>
    <col min="4616" max="4616" width="8.42578125" style="156" customWidth="1"/>
    <col min="4617" max="4617" width="8.140625" style="156" customWidth="1"/>
    <col min="4618" max="4618" width="23.42578125" style="156" customWidth="1"/>
    <col min="4619" max="4619" width="3.7109375" style="156" customWidth="1"/>
    <col min="4620" max="4830" width="11" style="156" customWidth="1"/>
    <col min="4831" max="4864" width="11" style="156"/>
    <col min="4865" max="4865" width="21.85546875" style="156" customWidth="1"/>
    <col min="4866" max="4866" width="8.42578125" style="156" customWidth="1"/>
    <col min="4867" max="4867" width="9.42578125" style="156" customWidth="1"/>
    <col min="4868" max="4868" width="9" style="156" customWidth="1"/>
    <col min="4869" max="4869" width="7" style="156" customWidth="1"/>
    <col min="4870" max="4870" width="7.85546875" style="156" customWidth="1"/>
    <col min="4871" max="4871" width="9" style="156" customWidth="1"/>
    <col min="4872" max="4872" width="8.42578125" style="156" customWidth="1"/>
    <col min="4873" max="4873" width="8.140625" style="156" customWidth="1"/>
    <col min="4874" max="4874" width="23.42578125" style="156" customWidth="1"/>
    <col min="4875" max="4875" width="3.7109375" style="156" customWidth="1"/>
    <col min="4876" max="5086" width="11" style="156" customWidth="1"/>
    <col min="5087" max="5120" width="11" style="156"/>
    <col min="5121" max="5121" width="21.85546875" style="156" customWidth="1"/>
    <col min="5122" max="5122" width="8.42578125" style="156" customWidth="1"/>
    <col min="5123" max="5123" width="9.42578125" style="156" customWidth="1"/>
    <col min="5124" max="5124" width="9" style="156" customWidth="1"/>
    <col min="5125" max="5125" width="7" style="156" customWidth="1"/>
    <col min="5126" max="5126" width="7.85546875" style="156" customWidth="1"/>
    <col min="5127" max="5127" width="9" style="156" customWidth="1"/>
    <col min="5128" max="5128" width="8.42578125" style="156" customWidth="1"/>
    <col min="5129" max="5129" width="8.140625" style="156" customWidth="1"/>
    <col min="5130" max="5130" width="23.42578125" style="156" customWidth="1"/>
    <col min="5131" max="5131" width="3.7109375" style="156" customWidth="1"/>
    <col min="5132" max="5342" width="11" style="156" customWidth="1"/>
    <col min="5343" max="5376" width="11" style="156"/>
    <col min="5377" max="5377" width="21.85546875" style="156" customWidth="1"/>
    <col min="5378" max="5378" width="8.42578125" style="156" customWidth="1"/>
    <col min="5379" max="5379" width="9.42578125" style="156" customWidth="1"/>
    <col min="5380" max="5380" width="9" style="156" customWidth="1"/>
    <col min="5381" max="5381" width="7" style="156" customWidth="1"/>
    <col min="5382" max="5382" width="7.85546875" style="156" customWidth="1"/>
    <col min="5383" max="5383" width="9" style="156" customWidth="1"/>
    <col min="5384" max="5384" width="8.42578125" style="156" customWidth="1"/>
    <col min="5385" max="5385" width="8.140625" style="156" customWidth="1"/>
    <col min="5386" max="5386" width="23.42578125" style="156" customWidth="1"/>
    <col min="5387" max="5387" width="3.7109375" style="156" customWidth="1"/>
    <col min="5388" max="5598" width="11" style="156" customWidth="1"/>
    <col min="5599" max="5632" width="11" style="156"/>
    <col min="5633" max="5633" width="21.85546875" style="156" customWidth="1"/>
    <col min="5634" max="5634" width="8.42578125" style="156" customWidth="1"/>
    <col min="5635" max="5635" width="9.42578125" style="156" customWidth="1"/>
    <col min="5636" max="5636" width="9" style="156" customWidth="1"/>
    <col min="5637" max="5637" width="7" style="156" customWidth="1"/>
    <col min="5638" max="5638" width="7.85546875" style="156" customWidth="1"/>
    <col min="5639" max="5639" width="9" style="156" customWidth="1"/>
    <col min="5640" max="5640" width="8.42578125" style="156" customWidth="1"/>
    <col min="5641" max="5641" width="8.140625" style="156" customWidth="1"/>
    <col min="5642" max="5642" width="23.42578125" style="156" customWidth="1"/>
    <col min="5643" max="5643" width="3.7109375" style="156" customWidth="1"/>
    <col min="5644" max="5854" width="11" style="156" customWidth="1"/>
    <col min="5855" max="5888" width="11" style="156"/>
    <col min="5889" max="5889" width="21.85546875" style="156" customWidth="1"/>
    <col min="5890" max="5890" width="8.42578125" style="156" customWidth="1"/>
    <col min="5891" max="5891" width="9.42578125" style="156" customWidth="1"/>
    <col min="5892" max="5892" width="9" style="156" customWidth="1"/>
    <col min="5893" max="5893" width="7" style="156" customWidth="1"/>
    <col min="5894" max="5894" width="7.85546875" style="156" customWidth="1"/>
    <col min="5895" max="5895" width="9" style="156" customWidth="1"/>
    <col min="5896" max="5896" width="8.42578125" style="156" customWidth="1"/>
    <col min="5897" max="5897" width="8.140625" style="156" customWidth="1"/>
    <col min="5898" max="5898" width="23.42578125" style="156" customWidth="1"/>
    <col min="5899" max="5899" width="3.7109375" style="156" customWidth="1"/>
    <col min="5900" max="6110" width="11" style="156" customWidth="1"/>
    <col min="6111" max="6144" width="11" style="156"/>
    <col min="6145" max="6145" width="21.85546875" style="156" customWidth="1"/>
    <col min="6146" max="6146" width="8.42578125" style="156" customWidth="1"/>
    <col min="6147" max="6147" width="9.42578125" style="156" customWidth="1"/>
    <col min="6148" max="6148" width="9" style="156" customWidth="1"/>
    <col min="6149" max="6149" width="7" style="156" customWidth="1"/>
    <col min="6150" max="6150" width="7.85546875" style="156" customWidth="1"/>
    <col min="6151" max="6151" width="9" style="156" customWidth="1"/>
    <col min="6152" max="6152" width="8.42578125" style="156" customWidth="1"/>
    <col min="6153" max="6153" width="8.140625" style="156" customWidth="1"/>
    <col min="6154" max="6154" width="23.42578125" style="156" customWidth="1"/>
    <col min="6155" max="6155" width="3.7109375" style="156" customWidth="1"/>
    <col min="6156" max="6366" width="11" style="156" customWidth="1"/>
    <col min="6367" max="6400" width="11" style="156"/>
    <col min="6401" max="6401" width="21.85546875" style="156" customWidth="1"/>
    <col min="6402" max="6402" width="8.42578125" style="156" customWidth="1"/>
    <col min="6403" max="6403" width="9.42578125" style="156" customWidth="1"/>
    <col min="6404" max="6404" width="9" style="156" customWidth="1"/>
    <col min="6405" max="6405" width="7" style="156" customWidth="1"/>
    <col min="6406" max="6406" width="7.85546875" style="156" customWidth="1"/>
    <col min="6407" max="6407" width="9" style="156" customWidth="1"/>
    <col min="6408" max="6408" width="8.42578125" style="156" customWidth="1"/>
    <col min="6409" max="6409" width="8.140625" style="156" customWidth="1"/>
    <col min="6410" max="6410" width="23.42578125" style="156" customWidth="1"/>
    <col min="6411" max="6411" width="3.7109375" style="156" customWidth="1"/>
    <col min="6412" max="6622" width="11" style="156" customWidth="1"/>
    <col min="6623" max="6656" width="11" style="156"/>
    <col min="6657" max="6657" width="21.85546875" style="156" customWidth="1"/>
    <col min="6658" max="6658" width="8.42578125" style="156" customWidth="1"/>
    <col min="6659" max="6659" width="9.42578125" style="156" customWidth="1"/>
    <col min="6660" max="6660" width="9" style="156" customWidth="1"/>
    <col min="6661" max="6661" width="7" style="156" customWidth="1"/>
    <col min="6662" max="6662" width="7.85546875" style="156" customWidth="1"/>
    <col min="6663" max="6663" width="9" style="156" customWidth="1"/>
    <col min="6664" max="6664" width="8.42578125" style="156" customWidth="1"/>
    <col min="6665" max="6665" width="8.140625" style="156" customWidth="1"/>
    <col min="6666" max="6666" width="23.42578125" style="156" customWidth="1"/>
    <col min="6667" max="6667" width="3.7109375" style="156" customWidth="1"/>
    <col min="6668" max="6878" width="11" style="156" customWidth="1"/>
    <col min="6879" max="6912" width="11" style="156"/>
    <col min="6913" max="6913" width="21.85546875" style="156" customWidth="1"/>
    <col min="6914" max="6914" width="8.42578125" style="156" customWidth="1"/>
    <col min="6915" max="6915" width="9.42578125" style="156" customWidth="1"/>
    <col min="6916" max="6916" width="9" style="156" customWidth="1"/>
    <col min="6917" max="6917" width="7" style="156" customWidth="1"/>
    <col min="6918" max="6918" width="7.85546875" style="156" customWidth="1"/>
    <col min="6919" max="6919" width="9" style="156" customWidth="1"/>
    <col min="6920" max="6920" width="8.42578125" style="156" customWidth="1"/>
    <col min="6921" max="6921" width="8.140625" style="156" customWidth="1"/>
    <col min="6922" max="6922" width="23.42578125" style="156" customWidth="1"/>
    <col min="6923" max="6923" width="3.7109375" style="156" customWidth="1"/>
    <col min="6924" max="7134" width="11" style="156" customWidth="1"/>
    <col min="7135" max="7168" width="11" style="156"/>
    <col min="7169" max="7169" width="21.85546875" style="156" customWidth="1"/>
    <col min="7170" max="7170" width="8.42578125" style="156" customWidth="1"/>
    <col min="7171" max="7171" width="9.42578125" style="156" customWidth="1"/>
    <col min="7172" max="7172" width="9" style="156" customWidth="1"/>
    <col min="7173" max="7173" width="7" style="156" customWidth="1"/>
    <col min="7174" max="7174" width="7.85546875" style="156" customWidth="1"/>
    <col min="7175" max="7175" width="9" style="156" customWidth="1"/>
    <col min="7176" max="7176" width="8.42578125" style="156" customWidth="1"/>
    <col min="7177" max="7177" width="8.140625" style="156" customWidth="1"/>
    <col min="7178" max="7178" width="23.42578125" style="156" customWidth="1"/>
    <col min="7179" max="7179" width="3.7109375" style="156" customWidth="1"/>
    <col min="7180" max="7390" width="11" style="156" customWidth="1"/>
    <col min="7391" max="7424" width="11" style="156"/>
    <col min="7425" max="7425" width="21.85546875" style="156" customWidth="1"/>
    <col min="7426" max="7426" width="8.42578125" style="156" customWidth="1"/>
    <col min="7427" max="7427" width="9.42578125" style="156" customWidth="1"/>
    <col min="7428" max="7428" width="9" style="156" customWidth="1"/>
    <col min="7429" max="7429" width="7" style="156" customWidth="1"/>
    <col min="7430" max="7430" width="7.85546875" style="156" customWidth="1"/>
    <col min="7431" max="7431" width="9" style="156" customWidth="1"/>
    <col min="7432" max="7432" width="8.42578125" style="156" customWidth="1"/>
    <col min="7433" max="7433" width="8.140625" style="156" customWidth="1"/>
    <col min="7434" max="7434" width="23.42578125" style="156" customWidth="1"/>
    <col min="7435" max="7435" width="3.7109375" style="156" customWidth="1"/>
    <col min="7436" max="7646" width="11" style="156" customWidth="1"/>
    <col min="7647" max="7680" width="11" style="156"/>
    <col min="7681" max="7681" width="21.85546875" style="156" customWidth="1"/>
    <col min="7682" max="7682" width="8.42578125" style="156" customWidth="1"/>
    <col min="7683" max="7683" width="9.42578125" style="156" customWidth="1"/>
    <col min="7684" max="7684" width="9" style="156" customWidth="1"/>
    <col min="7685" max="7685" width="7" style="156" customWidth="1"/>
    <col min="7686" max="7686" width="7.85546875" style="156" customWidth="1"/>
    <col min="7687" max="7687" width="9" style="156" customWidth="1"/>
    <col min="7688" max="7688" width="8.42578125" style="156" customWidth="1"/>
    <col min="7689" max="7689" width="8.140625" style="156" customWidth="1"/>
    <col min="7690" max="7690" width="23.42578125" style="156" customWidth="1"/>
    <col min="7691" max="7691" width="3.7109375" style="156" customWidth="1"/>
    <col min="7692" max="7902" width="11" style="156" customWidth="1"/>
    <col min="7903" max="7936" width="11" style="156"/>
    <col min="7937" max="7937" width="21.85546875" style="156" customWidth="1"/>
    <col min="7938" max="7938" width="8.42578125" style="156" customWidth="1"/>
    <col min="7939" max="7939" width="9.42578125" style="156" customWidth="1"/>
    <col min="7940" max="7940" width="9" style="156" customWidth="1"/>
    <col min="7941" max="7941" width="7" style="156" customWidth="1"/>
    <col min="7942" max="7942" width="7.85546875" style="156" customWidth="1"/>
    <col min="7943" max="7943" width="9" style="156" customWidth="1"/>
    <col min="7944" max="7944" width="8.42578125" style="156" customWidth="1"/>
    <col min="7945" max="7945" width="8.140625" style="156" customWidth="1"/>
    <col min="7946" max="7946" width="23.42578125" style="156" customWidth="1"/>
    <col min="7947" max="7947" width="3.7109375" style="156" customWidth="1"/>
    <col min="7948" max="8158" width="11" style="156" customWidth="1"/>
    <col min="8159" max="8192" width="11" style="156"/>
    <col min="8193" max="8193" width="21.85546875" style="156" customWidth="1"/>
    <col min="8194" max="8194" width="8.42578125" style="156" customWidth="1"/>
    <col min="8195" max="8195" width="9.42578125" style="156" customWidth="1"/>
    <col min="8196" max="8196" width="9" style="156" customWidth="1"/>
    <col min="8197" max="8197" width="7" style="156" customWidth="1"/>
    <col min="8198" max="8198" width="7.85546875" style="156" customWidth="1"/>
    <col min="8199" max="8199" width="9" style="156" customWidth="1"/>
    <col min="8200" max="8200" width="8.42578125" style="156" customWidth="1"/>
    <col min="8201" max="8201" width="8.140625" style="156" customWidth="1"/>
    <col min="8202" max="8202" width="23.42578125" style="156" customWidth="1"/>
    <col min="8203" max="8203" width="3.7109375" style="156" customWidth="1"/>
    <col min="8204" max="8414" width="11" style="156" customWidth="1"/>
    <col min="8415" max="8448" width="11" style="156"/>
    <col min="8449" max="8449" width="21.85546875" style="156" customWidth="1"/>
    <col min="8450" max="8450" width="8.42578125" style="156" customWidth="1"/>
    <col min="8451" max="8451" width="9.42578125" style="156" customWidth="1"/>
    <col min="8452" max="8452" width="9" style="156" customWidth="1"/>
    <col min="8453" max="8453" width="7" style="156" customWidth="1"/>
    <col min="8454" max="8454" width="7.85546875" style="156" customWidth="1"/>
    <col min="8455" max="8455" width="9" style="156" customWidth="1"/>
    <col min="8456" max="8456" width="8.42578125" style="156" customWidth="1"/>
    <col min="8457" max="8457" width="8.140625" style="156" customWidth="1"/>
    <col min="8458" max="8458" width="23.42578125" style="156" customWidth="1"/>
    <col min="8459" max="8459" width="3.7109375" style="156" customWidth="1"/>
    <col min="8460" max="8670" width="11" style="156" customWidth="1"/>
    <col min="8671" max="8704" width="11" style="156"/>
    <col min="8705" max="8705" width="21.85546875" style="156" customWidth="1"/>
    <col min="8706" max="8706" width="8.42578125" style="156" customWidth="1"/>
    <col min="8707" max="8707" width="9.42578125" style="156" customWidth="1"/>
    <col min="8708" max="8708" width="9" style="156" customWidth="1"/>
    <col min="8709" max="8709" width="7" style="156" customWidth="1"/>
    <col min="8710" max="8710" width="7.85546875" style="156" customWidth="1"/>
    <col min="8711" max="8711" width="9" style="156" customWidth="1"/>
    <col min="8712" max="8712" width="8.42578125" style="156" customWidth="1"/>
    <col min="8713" max="8713" width="8.140625" style="156" customWidth="1"/>
    <col min="8714" max="8714" width="23.42578125" style="156" customWidth="1"/>
    <col min="8715" max="8715" width="3.7109375" style="156" customWidth="1"/>
    <col min="8716" max="8926" width="11" style="156" customWidth="1"/>
    <col min="8927" max="8960" width="11" style="156"/>
    <col min="8961" max="8961" width="21.85546875" style="156" customWidth="1"/>
    <col min="8962" max="8962" width="8.42578125" style="156" customWidth="1"/>
    <col min="8963" max="8963" width="9.42578125" style="156" customWidth="1"/>
    <col min="8964" max="8964" width="9" style="156" customWidth="1"/>
    <col min="8965" max="8965" width="7" style="156" customWidth="1"/>
    <col min="8966" max="8966" width="7.85546875" style="156" customWidth="1"/>
    <col min="8967" max="8967" width="9" style="156" customWidth="1"/>
    <col min="8968" max="8968" width="8.42578125" style="156" customWidth="1"/>
    <col min="8969" max="8969" width="8.140625" style="156" customWidth="1"/>
    <col min="8970" max="8970" width="23.42578125" style="156" customWidth="1"/>
    <col min="8971" max="8971" width="3.7109375" style="156" customWidth="1"/>
    <col min="8972" max="9182" width="11" style="156" customWidth="1"/>
    <col min="9183" max="9216" width="11" style="156"/>
    <col min="9217" max="9217" width="21.85546875" style="156" customWidth="1"/>
    <col min="9218" max="9218" width="8.42578125" style="156" customWidth="1"/>
    <col min="9219" max="9219" width="9.42578125" style="156" customWidth="1"/>
    <col min="9220" max="9220" width="9" style="156" customWidth="1"/>
    <col min="9221" max="9221" width="7" style="156" customWidth="1"/>
    <col min="9222" max="9222" width="7.85546875" style="156" customWidth="1"/>
    <col min="9223" max="9223" width="9" style="156" customWidth="1"/>
    <col min="9224" max="9224" width="8.42578125" style="156" customWidth="1"/>
    <col min="9225" max="9225" width="8.140625" style="156" customWidth="1"/>
    <col min="9226" max="9226" width="23.42578125" style="156" customWidth="1"/>
    <col min="9227" max="9227" width="3.7109375" style="156" customWidth="1"/>
    <col min="9228" max="9438" width="11" style="156" customWidth="1"/>
    <col min="9439" max="9472" width="11" style="156"/>
    <col min="9473" max="9473" width="21.85546875" style="156" customWidth="1"/>
    <col min="9474" max="9474" width="8.42578125" style="156" customWidth="1"/>
    <col min="9475" max="9475" width="9.42578125" style="156" customWidth="1"/>
    <col min="9476" max="9476" width="9" style="156" customWidth="1"/>
    <col min="9477" max="9477" width="7" style="156" customWidth="1"/>
    <col min="9478" max="9478" width="7.85546875" style="156" customWidth="1"/>
    <col min="9479" max="9479" width="9" style="156" customWidth="1"/>
    <col min="9480" max="9480" width="8.42578125" style="156" customWidth="1"/>
    <col min="9481" max="9481" width="8.140625" style="156" customWidth="1"/>
    <col min="9482" max="9482" width="23.42578125" style="156" customWidth="1"/>
    <col min="9483" max="9483" width="3.7109375" style="156" customWidth="1"/>
    <col min="9484" max="9694" width="11" style="156" customWidth="1"/>
    <col min="9695" max="9728" width="11" style="156"/>
    <col min="9729" max="9729" width="21.85546875" style="156" customWidth="1"/>
    <col min="9730" max="9730" width="8.42578125" style="156" customWidth="1"/>
    <col min="9731" max="9731" width="9.42578125" style="156" customWidth="1"/>
    <col min="9732" max="9732" width="9" style="156" customWidth="1"/>
    <col min="9733" max="9733" width="7" style="156" customWidth="1"/>
    <col min="9734" max="9734" width="7.85546875" style="156" customWidth="1"/>
    <col min="9735" max="9735" width="9" style="156" customWidth="1"/>
    <col min="9736" max="9736" width="8.42578125" style="156" customWidth="1"/>
    <col min="9737" max="9737" width="8.140625" style="156" customWidth="1"/>
    <col min="9738" max="9738" width="23.42578125" style="156" customWidth="1"/>
    <col min="9739" max="9739" width="3.7109375" style="156" customWidth="1"/>
    <col min="9740" max="9950" width="11" style="156" customWidth="1"/>
    <col min="9951" max="9984" width="11" style="156"/>
    <col min="9985" max="9985" width="21.85546875" style="156" customWidth="1"/>
    <col min="9986" max="9986" width="8.42578125" style="156" customWidth="1"/>
    <col min="9987" max="9987" width="9.42578125" style="156" customWidth="1"/>
    <col min="9988" max="9988" width="9" style="156" customWidth="1"/>
    <col min="9989" max="9989" width="7" style="156" customWidth="1"/>
    <col min="9990" max="9990" width="7.85546875" style="156" customWidth="1"/>
    <col min="9991" max="9991" width="9" style="156" customWidth="1"/>
    <col min="9992" max="9992" width="8.42578125" style="156" customWidth="1"/>
    <col min="9993" max="9993" width="8.140625" style="156" customWidth="1"/>
    <col min="9994" max="9994" width="23.42578125" style="156" customWidth="1"/>
    <col min="9995" max="9995" width="3.7109375" style="156" customWidth="1"/>
    <col min="9996" max="10206" width="11" style="156" customWidth="1"/>
    <col min="10207" max="10240" width="11" style="156"/>
    <col min="10241" max="10241" width="21.85546875" style="156" customWidth="1"/>
    <col min="10242" max="10242" width="8.42578125" style="156" customWidth="1"/>
    <col min="10243" max="10243" width="9.42578125" style="156" customWidth="1"/>
    <col min="10244" max="10244" width="9" style="156" customWidth="1"/>
    <col min="10245" max="10245" width="7" style="156" customWidth="1"/>
    <col min="10246" max="10246" width="7.85546875" style="156" customWidth="1"/>
    <col min="10247" max="10247" width="9" style="156" customWidth="1"/>
    <col min="10248" max="10248" width="8.42578125" style="156" customWidth="1"/>
    <col min="10249" max="10249" width="8.140625" style="156" customWidth="1"/>
    <col min="10250" max="10250" width="23.42578125" style="156" customWidth="1"/>
    <col min="10251" max="10251" width="3.7109375" style="156" customWidth="1"/>
    <col min="10252" max="10462" width="11" style="156" customWidth="1"/>
    <col min="10463" max="10496" width="11" style="156"/>
    <col min="10497" max="10497" width="21.85546875" style="156" customWidth="1"/>
    <col min="10498" max="10498" width="8.42578125" style="156" customWidth="1"/>
    <col min="10499" max="10499" width="9.42578125" style="156" customWidth="1"/>
    <col min="10500" max="10500" width="9" style="156" customWidth="1"/>
    <col min="10501" max="10501" width="7" style="156" customWidth="1"/>
    <col min="10502" max="10502" width="7.85546875" style="156" customWidth="1"/>
    <col min="10503" max="10503" width="9" style="156" customWidth="1"/>
    <col min="10504" max="10504" width="8.42578125" style="156" customWidth="1"/>
    <col min="10505" max="10505" width="8.140625" style="156" customWidth="1"/>
    <col min="10506" max="10506" width="23.42578125" style="156" customWidth="1"/>
    <col min="10507" max="10507" width="3.7109375" style="156" customWidth="1"/>
    <col min="10508" max="10718" width="11" style="156" customWidth="1"/>
    <col min="10719" max="10752" width="11" style="156"/>
    <col min="10753" max="10753" width="21.85546875" style="156" customWidth="1"/>
    <col min="10754" max="10754" width="8.42578125" style="156" customWidth="1"/>
    <col min="10755" max="10755" width="9.42578125" style="156" customWidth="1"/>
    <col min="10756" max="10756" width="9" style="156" customWidth="1"/>
    <col min="10757" max="10757" width="7" style="156" customWidth="1"/>
    <col min="10758" max="10758" width="7.85546875" style="156" customWidth="1"/>
    <col min="10759" max="10759" width="9" style="156" customWidth="1"/>
    <col min="10760" max="10760" width="8.42578125" style="156" customWidth="1"/>
    <col min="10761" max="10761" width="8.140625" style="156" customWidth="1"/>
    <col min="10762" max="10762" width="23.42578125" style="156" customWidth="1"/>
    <col min="10763" max="10763" width="3.7109375" style="156" customWidth="1"/>
    <col min="10764" max="10974" width="11" style="156" customWidth="1"/>
    <col min="10975" max="11008" width="11" style="156"/>
    <col min="11009" max="11009" width="21.85546875" style="156" customWidth="1"/>
    <col min="11010" max="11010" width="8.42578125" style="156" customWidth="1"/>
    <col min="11011" max="11011" width="9.42578125" style="156" customWidth="1"/>
    <col min="11012" max="11012" width="9" style="156" customWidth="1"/>
    <col min="11013" max="11013" width="7" style="156" customWidth="1"/>
    <col min="11014" max="11014" width="7.85546875" style="156" customWidth="1"/>
    <col min="11015" max="11015" width="9" style="156" customWidth="1"/>
    <col min="11016" max="11016" width="8.42578125" style="156" customWidth="1"/>
    <col min="11017" max="11017" width="8.140625" style="156" customWidth="1"/>
    <col min="11018" max="11018" width="23.42578125" style="156" customWidth="1"/>
    <col min="11019" max="11019" width="3.7109375" style="156" customWidth="1"/>
    <col min="11020" max="11230" width="11" style="156" customWidth="1"/>
    <col min="11231" max="11264" width="11" style="156"/>
    <col min="11265" max="11265" width="21.85546875" style="156" customWidth="1"/>
    <col min="11266" max="11266" width="8.42578125" style="156" customWidth="1"/>
    <col min="11267" max="11267" width="9.42578125" style="156" customWidth="1"/>
    <col min="11268" max="11268" width="9" style="156" customWidth="1"/>
    <col min="11269" max="11269" width="7" style="156" customWidth="1"/>
    <col min="11270" max="11270" width="7.85546875" style="156" customWidth="1"/>
    <col min="11271" max="11271" width="9" style="156" customWidth="1"/>
    <col min="11272" max="11272" width="8.42578125" style="156" customWidth="1"/>
    <col min="11273" max="11273" width="8.140625" style="156" customWidth="1"/>
    <col min="11274" max="11274" width="23.42578125" style="156" customWidth="1"/>
    <col min="11275" max="11275" width="3.7109375" style="156" customWidth="1"/>
    <col min="11276" max="11486" width="11" style="156" customWidth="1"/>
    <col min="11487" max="11520" width="11" style="156"/>
    <col min="11521" max="11521" width="21.85546875" style="156" customWidth="1"/>
    <col min="11522" max="11522" width="8.42578125" style="156" customWidth="1"/>
    <col min="11523" max="11523" width="9.42578125" style="156" customWidth="1"/>
    <col min="11524" max="11524" width="9" style="156" customWidth="1"/>
    <col min="11525" max="11525" width="7" style="156" customWidth="1"/>
    <col min="11526" max="11526" width="7.85546875" style="156" customWidth="1"/>
    <col min="11527" max="11527" width="9" style="156" customWidth="1"/>
    <col min="11528" max="11528" width="8.42578125" style="156" customWidth="1"/>
    <col min="11529" max="11529" width="8.140625" style="156" customWidth="1"/>
    <col min="11530" max="11530" width="23.42578125" style="156" customWidth="1"/>
    <col min="11531" max="11531" width="3.7109375" style="156" customWidth="1"/>
    <col min="11532" max="11742" width="11" style="156" customWidth="1"/>
    <col min="11743" max="11776" width="11" style="156"/>
    <col min="11777" max="11777" width="21.85546875" style="156" customWidth="1"/>
    <col min="11778" max="11778" width="8.42578125" style="156" customWidth="1"/>
    <col min="11779" max="11779" width="9.42578125" style="156" customWidth="1"/>
    <col min="11780" max="11780" width="9" style="156" customWidth="1"/>
    <col min="11781" max="11781" width="7" style="156" customWidth="1"/>
    <col min="11782" max="11782" width="7.85546875" style="156" customWidth="1"/>
    <col min="11783" max="11783" width="9" style="156" customWidth="1"/>
    <col min="11784" max="11784" width="8.42578125" style="156" customWidth="1"/>
    <col min="11785" max="11785" width="8.140625" style="156" customWidth="1"/>
    <col min="11786" max="11786" width="23.42578125" style="156" customWidth="1"/>
    <col min="11787" max="11787" width="3.7109375" style="156" customWidth="1"/>
    <col min="11788" max="11998" width="11" style="156" customWidth="1"/>
    <col min="11999" max="12032" width="11" style="156"/>
    <col min="12033" max="12033" width="21.85546875" style="156" customWidth="1"/>
    <col min="12034" max="12034" width="8.42578125" style="156" customWidth="1"/>
    <col min="12035" max="12035" width="9.42578125" style="156" customWidth="1"/>
    <col min="12036" max="12036" width="9" style="156" customWidth="1"/>
    <col min="12037" max="12037" width="7" style="156" customWidth="1"/>
    <col min="12038" max="12038" width="7.85546875" style="156" customWidth="1"/>
    <col min="12039" max="12039" width="9" style="156" customWidth="1"/>
    <col min="12040" max="12040" width="8.42578125" style="156" customWidth="1"/>
    <col min="12041" max="12041" width="8.140625" style="156" customWidth="1"/>
    <col min="12042" max="12042" width="23.42578125" style="156" customWidth="1"/>
    <col min="12043" max="12043" width="3.7109375" style="156" customWidth="1"/>
    <col min="12044" max="12254" width="11" style="156" customWidth="1"/>
    <col min="12255" max="12288" width="11" style="156"/>
    <col min="12289" max="12289" width="21.85546875" style="156" customWidth="1"/>
    <col min="12290" max="12290" width="8.42578125" style="156" customWidth="1"/>
    <col min="12291" max="12291" width="9.42578125" style="156" customWidth="1"/>
    <col min="12292" max="12292" width="9" style="156" customWidth="1"/>
    <col min="12293" max="12293" width="7" style="156" customWidth="1"/>
    <col min="12294" max="12294" width="7.85546875" style="156" customWidth="1"/>
    <col min="12295" max="12295" width="9" style="156" customWidth="1"/>
    <col min="12296" max="12296" width="8.42578125" style="156" customWidth="1"/>
    <col min="12297" max="12297" width="8.140625" style="156" customWidth="1"/>
    <col min="12298" max="12298" width="23.42578125" style="156" customWidth="1"/>
    <col min="12299" max="12299" width="3.7109375" style="156" customWidth="1"/>
    <col min="12300" max="12510" width="11" style="156" customWidth="1"/>
    <col min="12511" max="12544" width="11" style="156"/>
    <col min="12545" max="12545" width="21.85546875" style="156" customWidth="1"/>
    <col min="12546" max="12546" width="8.42578125" style="156" customWidth="1"/>
    <col min="12547" max="12547" width="9.42578125" style="156" customWidth="1"/>
    <col min="12548" max="12548" width="9" style="156" customWidth="1"/>
    <col min="12549" max="12549" width="7" style="156" customWidth="1"/>
    <col min="12550" max="12550" width="7.85546875" style="156" customWidth="1"/>
    <col min="12551" max="12551" width="9" style="156" customWidth="1"/>
    <col min="12552" max="12552" width="8.42578125" style="156" customWidth="1"/>
    <col min="12553" max="12553" width="8.140625" style="156" customWidth="1"/>
    <col min="12554" max="12554" width="23.42578125" style="156" customWidth="1"/>
    <col min="12555" max="12555" width="3.7109375" style="156" customWidth="1"/>
    <col min="12556" max="12766" width="11" style="156" customWidth="1"/>
    <col min="12767" max="12800" width="11" style="156"/>
    <col min="12801" max="12801" width="21.85546875" style="156" customWidth="1"/>
    <col min="12802" max="12802" width="8.42578125" style="156" customWidth="1"/>
    <col min="12803" max="12803" width="9.42578125" style="156" customWidth="1"/>
    <col min="12804" max="12804" width="9" style="156" customWidth="1"/>
    <col min="12805" max="12805" width="7" style="156" customWidth="1"/>
    <col min="12806" max="12806" width="7.85546875" style="156" customWidth="1"/>
    <col min="12807" max="12807" width="9" style="156" customWidth="1"/>
    <col min="12808" max="12808" width="8.42578125" style="156" customWidth="1"/>
    <col min="12809" max="12809" width="8.140625" style="156" customWidth="1"/>
    <col min="12810" max="12810" width="23.42578125" style="156" customWidth="1"/>
    <col min="12811" max="12811" width="3.7109375" style="156" customWidth="1"/>
    <col min="12812" max="13022" width="11" style="156" customWidth="1"/>
    <col min="13023" max="13056" width="11" style="156"/>
    <col min="13057" max="13057" width="21.85546875" style="156" customWidth="1"/>
    <col min="13058" max="13058" width="8.42578125" style="156" customWidth="1"/>
    <col min="13059" max="13059" width="9.42578125" style="156" customWidth="1"/>
    <col min="13060" max="13060" width="9" style="156" customWidth="1"/>
    <col min="13061" max="13061" width="7" style="156" customWidth="1"/>
    <col min="13062" max="13062" width="7.85546875" style="156" customWidth="1"/>
    <col min="13063" max="13063" width="9" style="156" customWidth="1"/>
    <col min="13064" max="13064" width="8.42578125" style="156" customWidth="1"/>
    <col min="13065" max="13065" width="8.140625" style="156" customWidth="1"/>
    <col min="13066" max="13066" width="23.42578125" style="156" customWidth="1"/>
    <col min="13067" max="13067" width="3.7109375" style="156" customWidth="1"/>
    <col min="13068" max="13278" width="11" style="156" customWidth="1"/>
    <col min="13279" max="13312" width="11" style="156"/>
    <col min="13313" max="13313" width="21.85546875" style="156" customWidth="1"/>
    <col min="13314" max="13314" width="8.42578125" style="156" customWidth="1"/>
    <col min="13315" max="13315" width="9.42578125" style="156" customWidth="1"/>
    <col min="13316" max="13316" width="9" style="156" customWidth="1"/>
    <col min="13317" max="13317" width="7" style="156" customWidth="1"/>
    <col min="13318" max="13318" width="7.85546875" style="156" customWidth="1"/>
    <col min="13319" max="13319" width="9" style="156" customWidth="1"/>
    <col min="13320" max="13320" width="8.42578125" style="156" customWidth="1"/>
    <col min="13321" max="13321" width="8.140625" style="156" customWidth="1"/>
    <col min="13322" max="13322" width="23.42578125" style="156" customWidth="1"/>
    <col min="13323" max="13323" width="3.7109375" style="156" customWidth="1"/>
    <col min="13324" max="13534" width="11" style="156" customWidth="1"/>
    <col min="13535" max="13568" width="11" style="156"/>
    <col min="13569" max="13569" width="21.85546875" style="156" customWidth="1"/>
    <col min="13570" max="13570" width="8.42578125" style="156" customWidth="1"/>
    <col min="13571" max="13571" width="9.42578125" style="156" customWidth="1"/>
    <col min="13572" max="13572" width="9" style="156" customWidth="1"/>
    <col min="13573" max="13573" width="7" style="156" customWidth="1"/>
    <col min="13574" max="13574" width="7.85546875" style="156" customWidth="1"/>
    <col min="13575" max="13575" width="9" style="156" customWidth="1"/>
    <col min="13576" max="13576" width="8.42578125" style="156" customWidth="1"/>
    <col min="13577" max="13577" width="8.140625" style="156" customWidth="1"/>
    <col min="13578" max="13578" width="23.42578125" style="156" customWidth="1"/>
    <col min="13579" max="13579" width="3.7109375" style="156" customWidth="1"/>
    <col min="13580" max="13790" width="11" style="156" customWidth="1"/>
    <col min="13791" max="13824" width="11" style="156"/>
    <col min="13825" max="13825" width="21.85546875" style="156" customWidth="1"/>
    <col min="13826" max="13826" width="8.42578125" style="156" customWidth="1"/>
    <col min="13827" max="13827" width="9.42578125" style="156" customWidth="1"/>
    <col min="13828" max="13828" width="9" style="156" customWidth="1"/>
    <col min="13829" max="13829" width="7" style="156" customWidth="1"/>
    <col min="13830" max="13830" width="7.85546875" style="156" customWidth="1"/>
    <col min="13831" max="13831" width="9" style="156" customWidth="1"/>
    <col min="13832" max="13832" width="8.42578125" style="156" customWidth="1"/>
    <col min="13833" max="13833" width="8.140625" style="156" customWidth="1"/>
    <col min="13834" max="13834" width="23.42578125" style="156" customWidth="1"/>
    <col min="13835" max="13835" width="3.7109375" style="156" customWidth="1"/>
    <col min="13836" max="14046" width="11" style="156" customWidth="1"/>
    <col min="14047" max="14080" width="11" style="156"/>
    <col min="14081" max="14081" width="21.85546875" style="156" customWidth="1"/>
    <col min="14082" max="14082" width="8.42578125" style="156" customWidth="1"/>
    <col min="14083" max="14083" width="9.42578125" style="156" customWidth="1"/>
    <col min="14084" max="14084" width="9" style="156" customWidth="1"/>
    <col min="14085" max="14085" width="7" style="156" customWidth="1"/>
    <col min="14086" max="14086" width="7.85546875" style="156" customWidth="1"/>
    <col min="14087" max="14087" width="9" style="156" customWidth="1"/>
    <col min="14088" max="14088" width="8.42578125" style="156" customWidth="1"/>
    <col min="14089" max="14089" width="8.140625" style="156" customWidth="1"/>
    <col min="14090" max="14090" width="23.42578125" style="156" customWidth="1"/>
    <col min="14091" max="14091" width="3.7109375" style="156" customWidth="1"/>
    <col min="14092" max="14302" width="11" style="156" customWidth="1"/>
    <col min="14303" max="14336" width="11" style="156"/>
    <col min="14337" max="14337" width="21.85546875" style="156" customWidth="1"/>
    <col min="14338" max="14338" width="8.42578125" style="156" customWidth="1"/>
    <col min="14339" max="14339" width="9.42578125" style="156" customWidth="1"/>
    <col min="14340" max="14340" width="9" style="156" customWidth="1"/>
    <col min="14341" max="14341" width="7" style="156" customWidth="1"/>
    <col min="14342" max="14342" width="7.85546875" style="156" customWidth="1"/>
    <col min="14343" max="14343" width="9" style="156" customWidth="1"/>
    <col min="14344" max="14344" width="8.42578125" style="156" customWidth="1"/>
    <col min="14345" max="14345" width="8.140625" style="156" customWidth="1"/>
    <col min="14346" max="14346" width="23.42578125" style="156" customWidth="1"/>
    <col min="14347" max="14347" width="3.7109375" style="156" customWidth="1"/>
    <col min="14348" max="14558" width="11" style="156" customWidth="1"/>
    <col min="14559" max="14592" width="11" style="156"/>
    <col min="14593" max="14593" width="21.85546875" style="156" customWidth="1"/>
    <col min="14594" max="14594" width="8.42578125" style="156" customWidth="1"/>
    <col min="14595" max="14595" width="9.42578125" style="156" customWidth="1"/>
    <col min="14596" max="14596" width="9" style="156" customWidth="1"/>
    <col min="14597" max="14597" width="7" style="156" customWidth="1"/>
    <col min="14598" max="14598" width="7.85546875" style="156" customWidth="1"/>
    <col min="14599" max="14599" width="9" style="156" customWidth="1"/>
    <col min="14600" max="14600" width="8.42578125" style="156" customWidth="1"/>
    <col min="14601" max="14601" width="8.140625" style="156" customWidth="1"/>
    <col min="14602" max="14602" width="23.42578125" style="156" customWidth="1"/>
    <col min="14603" max="14603" width="3.7109375" style="156" customWidth="1"/>
    <col min="14604" max="14814" width="11" style="156" customWidth="1"/>
    <col min="14815" max="14848" width="11" style="156"/>
    <col min="14849" max="14849" width="21.85546875" style="156" customWidth="1"/>
    <col min="14850" max="14850" width="8.42578125" style="156" customWidth="1"/>
    <col min="14851" max="14851" width="9.42578125" style="156" customWidth="1"/>
    <col min="14852" max="14852" width="9" style="156" customWidth="1"/>
    <col min="14853" max="14853" width="7" style="156" customWidth="1"/>
    <col min="14854" max="14854" width="7.85546875" style="156" customWidth="1"/>
    <col min="14855" max="14855" width="9" style="156" customWidth="1"/>
    <col min="14856" max="14856" width="8.42578125" style="156" customWidth="1"/>
    <col min="14857" max="14857" width="8.140625" style="156" customWidth="1"/>
    <col min="14858" max="14858" width="23.42578125" style="156" customWidth="1"/>
    <col min="14859" max="14859" width="3.7109375" style="156" customWidth="1"/>
    <col min="14860" max="15070" width="11" style="156" customWidth="1"/>
    <col min="15071" max="15104" width="11" style="156"/>
    <col min="15105" max="15105" width="21.85546875" style="156" customWidth="1"/>
    <col min="15106" max="15106" width="8.42578125" style="156" customWidth="1"/>
    <col min="15107" max="15107" width="9.42578125" style="156" customWidth="1"/>
    <col min="15108" max="15108" width="9" style="156" customWidth="1"/>
    <col min="15109" max="15109" width="7" style="156" customWidth="1"/>
    <col min="15110" max="15110" width="7.85546875" style="156" customWidth="1"/>
    <col min="15111" max="15111" width="9" style="156" customWidth="1"/>
    <col min="15112" max="15112" width="8.42578125" style="156" customWidth="1"/>
    <col min="15113" max="15113" width="8.140625" style="156" customWidth="1"/>
    <col min="15114" max="15114" width="23.42578125" style="156" customWidth="1"/>
    <col min="15115" max="15115" width="3.7109375" style="156" customWidth="1"/>
    <col min="15116" max="15326" width="11" style="156" customWidth="1"/>
    <col min="15327" max="15360" width="11" style="156"/>
    <col min="15361" max="15361" width="21.85546875" style="156" customWidth="1"/>
    <col min="15362" max="15362" width="8.42578125" style="156" customWidth="1"/>
    <col min="15363" max="15363" width="9.42578125" style="156" customWidth="1"/>
    <col min="15364" max="15364" width="9" style="156" customWidth="1"/>
    <col min="15365" max="15365" width="7" style="156" customWidth="1"/>
    <col min="15366" max="15366" width="7.85546875" style="156" customWidth="1"/>
    <col min="15367" max="15367" width="9" style="156" customWidth="1"/>
    <col min="15368" max="15368" width="8.42578125" style="156" customWidth="1"/>
    <col min="15369" max="15369" width="8.140625" style="156" customWidth="1"/>
    <col min="15370" max="15370" width="23.42578125" style="156" customWidth="1"/>
    <col min="15371" max="15371" width="3.7109375" style="156" customWidth="1"/>
    <col min="15372" max="15582" width="11" style="156" customWidth="1"/>
    <col min="15583" max="15616" width="11" style="156"/>
    <col min="15617" max="15617" width="21.85546875" style="156" customWidth="1"/>
    <col min="15618" max="15618" width="8.42578125" style="156" customWidth="1"/>
    <col min="15619" max="15619" width="9.42578125" style="156" customWidth="1"/>
    <col min="15620" max="15620" width="9" style="156" customWidth="1"/>
    <col min="15621" max="15621" width="7" style="156" customWidth="1"/>
    <col min="15622" max="15622" width="7.85546875" style="156" customWidth="1"/>
    <col min="15623" max="15623" width="9" style="156" customWidth="1"/>
    <col min="15624" max="15624" width="8.42578125" style="156" customWidth="1"/>
    <col min="15625" max="15625" width="8.140625" style="156" customWidth="1"/>
    <col min="15626" max="15626" width="23.42578125" style="156" customWidth="1"/>
    <col min="15627" max="15627" width="3.7109375" style="156" customWidth="1"/>
    <col min="15628" max="15838" width="11" style="156" customWidth="1"/>
    <col min="15839" max="15872" width="11" style="156"/>
    <col min="15873" max="15873" width="21.85546875" style="156" customWidth="1"/>
    <col min="15874" max="15874" width="8.42578125" style="156" customWidth="1"/>
    <col min="15875" max="15875" width="9.42578125" style="156" customWidth="1"/>
    <col min="15876" max="15876" width="9" style="156" customWidth="1"/>
    <col min="15877" max="15877" width="7" style="156" customWidth="1"/>
    <col min="15878" max="15878" width="7.85546875" style="156" customWidth="1"/>
    <col min="15879" max="15879" width="9" style="156" customWidth="1"/>
    <col min="15880" max="15880" width="8.42578125" style="156" customWidth="1"/>
    <col min="15881" max="15881" width="8.140625" style="156" customWidth="1"/>
    <col min="15882" max="15882" width="23.42578125" style="156" customWidth="1"/>
    <col min="15883" max="15883" width="3.7109375" style="156" customWidth="1"/>
    <col min="15884" max="16094" width="11" style="156" customWidth="1"/>
    <col min="16095" max="16128" width="11" style="156"/>
    <col min="16129" max="16129" width="21.85546875" style="156" customWidth="1"/>
    <col min="16130" max="16130" width="8.42578125" style="156" customWidth="1"/>
    <col min="16131" max="16131" width="9.42578125" style="156" customWidth="1"/>
    <col min="16132" max="16132" width="9" style="156" customWidth="1"/>
    <col min="16133" max="16133" width="7" style="156" customWidth="1"/>
    <col min="16134" max="16134" width="7.85546875" style="156" customWidth="1"/>
    <col min="16135" max="16135" width="9" style="156" customWidth="1"/>
    <col min="16136" max="16136" width="8.42578125" style="156" customWidth="1"/>
    <col min="16137" max="16137" width="8.140625" style="156" customWidth="1"/>
    <col min="16138" max="16138" width="23.42578125" style="156" customWidth="1"/>
    <col min="16139" max="16139" width="3.7109375" style="156" customWidth="1"/>
    <col min="16140" max="16350" width="11" style="156" customWidth="1"/>
    <col min="16351" max="16384" width="11" style="156"/>
  </cols>
  <sheetData>
    <row r="1" spans="1:23" ht="24.75" customHeight="1">
      <c r="A1" s="847" t="s">
        <v>2</v>
      </c>
      <c r="B1" s="856"/>
      <c r="C1" s="857"/>
      <c r="D1" s="857"/>
      <c r="E1" s="857"/>
      <c r="F1" s="857"/>
      <c r="G1" s="856"/>
      <c r="H1" s="858"/>
      <c r="I1" s="859" t="s">
        <v>188</v>
      </c>
    </row>
    <row r="2" spans="1:23" ht="18.95" customHeight="1">
      <c r="A2" s="155"/>
      <c r="B2" s="154"/>
      <c r="C2" s="155"/>
      <c r="D2" s="155"/>
      <c r="E2" s="155"/>
      <c r="F2" s="155"/>
      <c r="G2" s="154"/>
      <c r="I2" s="155"/>
      <c r="K2" s="157"/>
    </row>
    <row r="3" spans="1:23" s="104" customFormat="1" ht="18.95" customHeight="1">
      <c r="A3" s="828" t="s">
        <v>1120</v>
      </c>
      <c r="B3" s="158"/>
      <c r="C3" s="159"/>
      <c r="D3" s="159"/>
      <c r="E3" s="159"/>
      <c r="F3" s="159"/>
      <c r="G3" s="158"/>
      <c r="I3" s="829" t="s">
        <v>1122</v>
      </c>
      <c r="K3" s="160"/>
    </row>
    <row r="4" spans="1:23" s="163" customFormat="1" ht="18.95" customHeight="1">
      <c r="A4" s="80" t="s">
        <v>1121</v>
      </c>
      <c r="B4" s="161"/>
      <c r="C4" s="5"/>
      <c r="D4" s="5"/>
      <c r="E4" s="162"/>
      <c r="F4" s="162"/>
      <c r="G4" s="161"/>
      <c r="I4" s="164" t="s">
        <v>1123</v>
      </c>
      <c r="J4" s="164"/>
      <c r="K4" s="164"/>
    </row>
    <row r="5" spans="1:23" s="163" customFormat="1" ht="18.95" customHeight="1">
      <c r="A5" s="5"/>
      <c r="B5" s="161"/>
      <c r="C5" s="5"/>
      <c r="D5" s="5"/>
      <c r="E5" s="162"/>
      <c r="F5" s="162"/>
      <c r="G5" s="161"/>
      <c r="H5" s="165"/>
      <c r="I5" s="162"/>
      <c r="K5" s="5"/>
    </row>
    <row r="6" spans="1:23" s="163" customFormat="1" ht="16.5" customHeight="1">
      <c r="A6" s="46">
        <v>2020</v>
      </c>
      <c r="B6" s="777" t="s">
        <v>194</v>
      </c>
      <c r="C6" s="777" t="s">
        <v>195</v>
      </c>
      <c r="D6" s="777" t="s">
        <v>197</v>
      </c>
      <c r="E6" s="777" t="s">
        <v>196</v>
      </c>
      <c r="F6" s="777" t="s">
        <v>198</v>
      </c>
      <c r="G6" s="777" t="s">
        <v>199</v>
      </c>
      <c r="H6" s="777" t="s">
        <v>200</v>
      </c>
      <c r="I6" s="13">
        <v>2020</v>
      </c>
      <c r="K6" s="5"/>
    </row>
    <row r="7" spans="1:23" s="163" customFormat="1" ht="13.5" customHeight="1">
      <c r="A7" s="109"/>
      <c r="B7" s="777" t="s">
        <v>87</v>
      </c>
      <c r="C7" s="777" t="s">
        <v>201</v>
      </c>
      <c r="D7" s="777" t="s">
        <v>203</v>
      </c>
      <c r="E7" s="777" t="s">
        <v>202</v>
      </c>
      <c r="F7" s="777" t="s">
        <v>204</v>
      </c>
      <c r="G7" s="777" t="s">
        <v>205</v>
      </c>
      <c r="H7" s="777" t="s">
        <v>206</v>
      </c>
      <c r="I7" s="13"/>
      <c r="K7" s="5"/>
    </row>
    <row r="8" spans="1:23" s="163" customFormat="1" ht="13.5" customHeight="1">
      <c r="A8" s="5"/>
      <c r="B8" s="165"/>
      <c r="C8" s="162"/>
      <c r="D8" s="165"/>
      <c r="E8" s="162"/>
      <c r="F8" s="166"/>
      <c r="G8" s="161"/>
      <c r="I8" s="5"/>
      <c r="K8" s="5"/>
    </row>
    <row r="9" spans="1:23" s="163" customFormat="1" ht="13.5" customHeight="1">
      <c r="A9" s="5"/>
      <c r="B9" s="167" t="s">
        <v>207</v>
      </c>
      <c r="C9" s="167" t="s">
        <v>208</v>
      </c>
      <c r="D9" s="167" t="s">
        <v>210</v>
      </c>
      <c r="E9" s="167" t="s">
        <v>209</v>
      </c>
      <c r="F9" s="167" t="s">
        <v>211</v>
      </c>
      <c r="G9" s="167" t="s">
        <v>212</v>
      </c>
      <c r="H9" s="167" t="s">
        <v>213</v>
      </c>
      <c r="I9" s="5"/>
      <c r="K9" s="5"/>
    </row>
    <row r="10" spans="1:23" ht="13.5" customHeight="1">
      <c r="B10" s="167" t="s">
        <v>1090</v>
      </c>
      <c r="C10" s="167" t="s">
        <v>1089</v>
      </c>
      <c r="D10" s="167" t="s">
        <v>1088</v>
      </c>
      <c r="E10" s="167" t="s">
        <v>214</v>
      </c>
      <c r="F10" s="167" t="s">
        <v>215</v>
      </c>
      <c r="G10" s="169" t="s">
        <v>1087</v>
      </c>
      <c r="H10" s="167" t="s">
        <v>216</v>
      </c>
      <c r="J10" s="168"/>
      <c r="K10" s="170"/>
    </row>
    <row r="11" spans="1:23" ht="13.5" customHeight="1">
      <c r="A11" s="171"/>
      <c r="B11" s="167"/>
      <c r="C11" s="167"/>
      <c r="E11" s="167"/>
      <c r="F11" s="167"/>
      <c r="G11" s="167" t="s">
        <v>217</v>
      </c>
      <c r="H11" s="167" t="s">
        <v>218</v>
      </c>
      <c r="I11" s="170"/>
      <c r="J11" s="168"/>
      <c r="K11" s="170"/>
    </row>
    <row r="12" spans="1:23" ht="13.5" customHeight="1">
      <c r="A12" s="171"/>
      <c r="B12" s="5"/>
      <c r="C12" s="5"/>
      <c r="D12" s="5"/>
      <c r="E12" s="5"/>
      <c r="F12" s="5"/>
      <c r="G12" s="5"/>
      <c r="H12" s="5"/>
      <c r="I12" s="172"/>
      <c r="J12" s="5"/>
      <c r="K12" s="172"/>
    </row>
    <row r="13" spans="1:23" ht="8.1" customHeight="1">
      <c r="A13" s="173"/>
      <c r="B13" s="171"/>
      <c r="C13" s="171"/>
      <c r="D13" s="171"/>
      <c r="E13" s="171"/>
      <c r="F13" s="174"/>
      <c r="G13" s="171"/>
      <c r="H13" s="171"/>
      <c r="I13" s="171"/>
      <c r="J13" s="174"/>
      <c r="K13" s="171"/>
    </row>
    <row r="14" spans="1:23" ht="17.100000000000001" customHeight="1">
      <c r="A14" s="175" t="s">
        <v>219</v>
      </c>
      <c r="B14" s="784">
        <v>5</v>
      </c>
      <c r="C14" s="784">
        <v>35</v>
      </c>
      <c r="D14" s="784">
        <v>0</v>
      </c>
      <c r="E14" s="784">
        <v>0</v>
      </c>
      <c r="F14" s="784">
        <v>11</v>
      </c>
      <c r="G14" s="784">
        <v>0</v>
      </c>
      <c r="H14" s="784">
        <v>3</v>
      </c>
      <c r="I14" s="176" t="s">
        <v>220</v>
      </c>
      <c r="J14" s="177"/>
      <c r="K14" s="172"/>
      <c r="O14" s="178"/>
      <c r="P14" s="178"/>
      <c r="Q14" s="178"/>
      <c r="R14" s="178"/>
      <c r="S14" s="178"/>
      <c r="T14" s="178"/>
      <c r="U14" s="178"/>
      <c r="V14" s="178"/>
      <c r="W14" s="178"/>
    </row>
    <row r="15" spans="1:23" ht="17.100000000000001" customHeight="1">
      <c r="A15" s="179" t="s">
        <v>221</v>
      </c>
      <c r="B15" s="784">
        <v>17</v>
      </c>
      <c r="C15" s="784">
        <v>96</v>
      </c>
      <c r="D15" s="784">
        <v>12</v>
      </c>
      <c r="E15" s="784">
        <v>3</v>
      </c>
      <c r="F15" s="784">
        <v>72</v>
      </c>
      <c r="G15" s="784">
        <v>9</v>
      </c>
      <c r="H15" s="784">
        <v>8</v>
      </c>
      <c r="I15" s="176" t="s">
        <v>222</v>
      </c>
      <c r="J15" s="177"/>
      <c r="K15" s="172"/>
      <c r="O15" s="178"/>
      <c r="P15" s="785"/>
      <c r="Q15" s="785"/>
      <c r="R15" s="785"/>
      <c r="S15" s="785"/>
      <c r="T15" s="785"/>
      <c r="U15" s="785"/>
      <c r="V15" s="785"/>
      <c r="W15" s="178"/>
    </row>
    <row r="16" spans="1:23" ht="17.100000000000001" customHeight="1">
      <c r="A16" s="179" t="s">
        <v>223</v>
      </c>
      <c r="B16" s="784">
        <v>7</v>
      </c>
      <c r="C16" s="784">
        <v>13</v>
      </c>
      <c r="D16" s="784">
        <v>6</v>
      </c>
      <c r="E16" s="784">
        <v>2</v>
      </c>
      <c r="F16" s="784">
        <v>39</v>
      </c>
      <c r="G16" s="784">
        <v>2</v>
      </c>
      <c r="H16" s="784">
        <v>2</v>
      </c>
      <c r="I16" s="176" t="s">
        <v>224</v>
      </c>
      <c r="J16" s="177"/>
      <c r="K16" s="172"/>
      <c r="O16" s="178"/>
      <c r="P16" s="785"/>
      <c r="Q16" s="785"/>
      <c r="R16" s="785"/>
      <c r="S16" s="785"/>
      <c r="T16" s="785"/>
      <c r="U16" s="785"/>
      <c r="V16" s="785"/>
      <c r="W16" s="178"/>
    </row>
    <row r="17" spans="1:23" ht="17.100000000000001" customHeight="1">
      <c r="A17" s="180" t="s">
        <v>225</v>
      </c>
      <c r="B17" s="784">
        <v>9</v>
      </c>
      <c r="C17" s="784">
        <v>84</v>
      </c>
      <c r="D17" s="784">
        <v>10</v>
      </c>
      <c r="E17" s="784">
        <v>2</v>
      </c>
      <c r="F17" s="784">
        <v>34</v>
      </c>
      <c r="G17" s="784">
        <v>2</v>
      </c>
      <c r="H17" s="784">
        <v>6</v>
      </c>
      <c r="I17" s="135" t="s">
        <v>226</v>
      </c>
      <c r="J17" s="177"/>
      <c r="K17" s="172"/>
      <c r="O17" s="178"/>
      <c r="P17" s="785"/>
      <c r="Q17" s="785"/>
      <c r="R17" s="785"/>
      <c r="S17" s="785"/>
      <c r="T17" s="785"/>
      <c r="U17" s="785"/>
      <c r="V17" s="785"/>
      <c r="W17" s="178"/>
    </row>
    <row r="18" spans="1:23" ht="17.100000000000001" customHeight="1">
      <c r="A18" s="175" t="s">
        <v>227</v>
      </c>
      <c r="B18" s="784">
        <v>0</v>
      </c>
      <c r="C18" s="784">
        <v>24</v>
      </c>
      <c r="D18" s="784">
        <v>0</v>
      </c>
      <c r="E18" s="784">
        <v>0</v>
      </c>
      <c r="F18" s="784">
        <v>8</v>
      </c>
      <c r="G18" s="784">
        <v>0</v>
      </c>
      <c r="H18" s="784">
        <v>1</v>
      </c>
      <c r="I18" s="181" t="s">
        <v>228</v>
      </c>
      <c r="J18" s="177"/>
      <c r="K18" s="172"/>
      <c r="O18" s="178"/>
      <c r="P18" s="178"/>
      <c r="Q18" s="178"/>
      <c r="R18" s="178"/>
      <c r="S18" s="178"/>
      <c r="T18" s="178"/>
      <c r="U18" s="178"/>
      <c r="V18" s="178"/>
      <c r="W18" s="178"/>
    </row>
    <row r="19" spans="1:23" ht="17.100000000000001" customHeight="1">
      <c r="A19" s="180" t="s">
        <v>229</v>
      </c>
      <c r="B19" s="784">
        <v>13</v>
      </c>
      <c r="C19" s="784">
        <v>81</v>
      </c>
      <c r="D19" s="784">
        <v>12</v>
      </c>
      <c r="E19" s="784">
        <v>2</v>
      </c>
      <c r="F19" s="784">
        <v>52</v>
      </c>
      <c r="G19" s="784">
        <v>4</v>
      </c>
      <c r="H19" s="784">
        <v>4</v>
      </c>
      <c r="I19" s="182" t="s">
        <v>230</v>
      </c>
      <c r="J19" s="177"/>
      <c r="K19" s="172"/>
      <c r="O19" s="178"/>
      <c r="P19" s="178"/>
      <c r="Q19" s="178"/>
      <c r="R19" s="178"/>
      <c r="S19" s="178"/>
      <c r="T19" s="178"/>
      <c r="U19" s="178"/>
      <c r="V19" s="178"/>
      <c r="W19" s="178"/>
    </row>
    <row r="20" spans="1:23" ht="17.100000000000001" customHeight="1">
      <c r="A20" s="156" t="s">
        <v>231</v>
      </c>
      <c r="B20" s="784">
        <v>9</v>
      </c>
      <c r="C20" s="784">
        <v>39</v>
      </c>
      <c r="D20" s="784">
        <v>6</v>
      </c>
      <c r="E20" s="784">
        <v>2</v>
      </c>
      <c r="F20" s="784">
        <v>29</v>
      </c>
      <c r="G20" s="784">
        <v>3</v>
      </c>
      <c r="H20" s="784">
        <v>3</v>
      </c>
      <c r="I20" s="135" t="s">
        <v>232</v>
      </c>
      <c r="J20" s="183"/>
      <c r="K20" s="172"/>
      <c r="O20" s="178"/>
      <c r="P20" s="178"/>
      <c r="Q20" s="178"/>
      <c r="R20" s="178"/>
      <c r="S20" s="178"/>
      <c r="T20" s="178"/>
      <c r="U20" s="178"/>
      <c r="V20" s="178"/>
      <c r="W20" s="178"/>
    </row>
    <row r="21" spans="1:23" ht="17.100000000000001" customHeight="1">
      <c r="A21" s="175" t="s">
        <v>233</v>
      </c>
      <c r="B21" s="784">
        <v>1</v>
      </c>
      <c r="C21" s="784">
        <v>35</v>
      </c>
      <c r="D21" s="784">
        <v>1</v>
      </c>
      <c r="E21" s="784">
        <v>0</v>
      </c>
      <c r="F21" s="784">
        <v>5</v>
      </c>
      <c r="G21" s="784">
        <v>0</v>
      </c>
      <c r="H21" s="784">
        <v>1</v>
      </c>
      <c r="I21" s="181" t="s">
        <v>234</v>
      </c>
      <c r="J21" s="183"/>
      <c r="K21" s="172"/>
      <c r="O21" s="178"/>
      <c r="P21" s="178"/>
      <c r="Q21" s="178"/>
      <c r="R21" s="178"/>
      <c r="S21" s="178"/>
      <c r="T21" s="178"/>
      <c r="U21" s="178"/>
      <c r="V21" s="178"/>
      <c r="W21" s="178"/>
    </row>
    <row r="22" spans="1:23" ht="17.100000000000001" customHeight="1">
      <c r="A22" s="179" t="s">
        <v>235</v>
      </c>
      <c r="B22" s="784">
        <v>6</v>
      </c>
      <c r="C22" s="784">
        <v>56</v>
      </c>
      <c r="D22" s="784">
        <v>10</v>
      </c>
      <c r="E22" s="784">
        <v>1</v>
      </c>
      <c r="F22" s="784">
        <v>45</v>
      </c>
      <c r="G22" s="784">
        <v>5</v>
      </c>
      <c r="H22" s="784">
        <v>3</v>
      </c>
      <c r="I22" s="182" t="s">
        <v>236</v>
      </c>
      <c r="J22" s="183"/>
      <c r="K22" s="172"/>
      <c r="O22" s="178"/>
      <c r="P22" s="178"/>
      <c r="Q22" s="178"/>
      <c r="R22" s="178"/>
      <c r="S22" s="178"/>
      <c r="T22" s="178"/>
      <c r="U22" s="178"/>
      <c r="V22" s="178"/>
      <c r="W22" s="178"/>
    </row>
    <row r="23" spans="1:23" ht="17.100000000000001" customHeight="1">
      <c r="A23" s="184" t="s">
        <v>237</v>
      </c>
      <c r="B23" s="784">
        <v>5</v>
      </c>
      <c r="C23" s="784">
        <v>48</v>
      </c>
      <c r="D23" s="784">
        <v>5</v>
      </c>
      <c r="E23" s="784">
        <v>2</v>
      </c>
      <c r="F23" s="784">
        <v>28</v>
      </c>
      <c r="G23" s="784">
        <v>6</v>
      </c>
      <c r="H23" s="784">
        <v>3</v>
      </c>
      <c r="I23" s="182" t="s">
        <v>238</v>
      </c>
      <c r="J23" s="183"/>
      <c r="K23" s="172"/>
    </row>
    <row r="24" spans="1:23" ht="17.100000000000001" customHeight="1">
      <c r="A24" s="178" t="s">
        <v>239</v>
      </c>
      <c r="B24" s="784">
        <v>12</v>
      </c>
      <c r="C24" s="784">
        <v>66</v>
      </c>
      <c r="D24" s="784">
        <v>10</v>
      </c>
      <c r="E24" s="784">
        <v>3</v>
      </c>
      <c r="F24" s="784">
        <v>45</v>
      </c>
      <c r="G24" s="784">
        <v>4</v>
      </c>
      <c r="H24" s="784">
        <v>4</v>
      </c>
      <c r="I24" s="182" t="s">
        <v>240</v>
      </c>
      <c r="J24" s="185"/>
      <c r="K24" s="172"/>
    </row>
    <row r="25" spans="1:23" ht="17.100000000000001" customHeight="1">
      <c r="A25" s="180" t="s">
        <v>241</v>
      </c>
      <c r="B25" s="784">
        <v>20</v>
      </c>
      <c r="C25" s="784">
        <v>136</v>
      </c>
      <c r="D25" s="784">
        <v>19</v>
      </c>
      <c r="E25" s="784">
        <v>4</v>
      </c>
      <c r="F25" s="784">
        <v>67</v>
      </c>
      <c r="G25" s="784">
        <v>14</v>
      </c>
      <c r="H25" s="784">
        <v>8</v>
      </c>
      <c r="I25" s="176" t="s">
        <v>242</v>
      </c>
      <c r="J25" s="183"/>
      <c r="K25" s="172"/>
    </row>
    <row r="26" spans="1:23" ht="17.100000000000001" customHeight="1">
      <c r="A26" s="156" t="s">
        <v>243</v>
      </c>
      <c r="B26" s="784">
        <v>1</v>
      </c>
      <c r="C26" s="784">
        <v>25</v>
      </c>
      <c r="D26" s="784">
        <v>0</v>
      </c>
      <c r="E26" s="784">
        <v>0</v>
      </c>
      <c r="F26" s="784">
        <v>1</v>
      </c>
      <c r="G26" s="784">
        <v>0</v>
      </c>
      <c r="H26" s="784">
        <v>0</v>
      </c>
      <c r="I26" s="182" t="s">
        <v>244</v>
      </c>
      <c r="J26" s="183"/>
      <c r="K26" s="172"/>
    </row>
    <row r="27" spans="1:23" ht="17.100000000000001" customHeight="1">
      <c r="A27" s="109" t="s">
        <v>245</v>
      </c>
      <c r="B27" s="784">
        <v>14</v>
      </c>
      <c r="C27" s="784">
        <v>144</v>
      </c>
      <c r="D27" s="784">
        <v>0</v>
      </c>
      <c r="E27" s="784">
        <v>0</v>
      </c>
      <c r="F27" s="784">
        <v>104</v>
      </c>
      <c r="G27" s="784">
        <v>0</v>
      </c>
      <c r="H27" s="784">
        <v>1</v>
      </c>
      <c r="I27" s="186" t="s">
        <v>246</v>
      </c>
      <c r="J27" s="183"/>
      <c r="K27" s="172"/>
    </row>
    <row r="28" spans="1:23" ht="17.100000000000001" customHeight="1">
      <c r="A28" s="156" t="s">
        <v>247</v>
      </c>
      <c r="B28" s="784">
        <v>6</v>
      </c>
      <c r="C28" s="784">
        <v>75</v>
      </c>
      <c r="D28" s="784">
        <v>1</v>
      </c>
      <c r="E28" s="784">
        <v>0</v>
      </c>
      <c r="F28" s="784">
        <v>30</v>
      </c>
      <c r="G28" s="784">
        <v>1</v>
      </c>
      <c r="H28" s="784">
        <v>0</v>
      </c>
      <c r="I28" s="182" t="s">
        <v>248</v>
      </c>
      <c r="J28" s="183"/>
      <c r="K28" s="172"/>
    </row>
    <row r="29" spans="1:23" ht="17.100000000000001" customHeight="1">
      <c r="A29" s="180" t="s">
        <v>249</v>
      </c>
      <c r="B29" s="784">
        <v>268</v>
      </c>
      <c r="C29" s="784">
        <v>701</v>
      </c>
      <c r="D29" s="784">
        <v>147</v>
      </c>
      <c r="E29" s="784">
        <v>18</v>
      </c>
      <c r="F29" s="784">
        <v>453</v>
      </c>
      <c r="G29" s="784">
        <v>65</v>
      </c>
      <c r="H29" s="784">
        <v>41</v>
      </c>
      <c r="I29" s="176" t="s">
        <v>250</v>
      </c>
      <c r="J29" s="183"/>
      <c r="K29" s="172"/>
    </row>
    <row r="30" spans="1:23" ht="17.100000000000001" customHeight="1">
      <c r="A30" s="156" t="s">
        <v>251</v>
      </c>
      <c r="B30" s="784">
        <v>3</v>
      </c>
      <c r="C30" s="784">
        <v>36</v>
      </c>
      <c r="D30" s="784">
        <v>3</v>
      </c>
      <c r="E30" s="784">
        <v>0</v>
      </c>
      <c r="F30" s="784">
        <v>22</v>
      </c>
      <c r="G30" s="784">
        <v>2</v>
      </c>
      <c r="H30" s="784">
        <v>1</v>
      </c>
      <c r="I30" s="176" t="s">
        <v>252</v>
      </c>
      <c r="J30" s="183"/>
      <c r="K30" s="172"/>
    </row>
    <row r="31" spans="1:23" ht="17.100000000000001" customHeight="1">
      <c r="A31" s="180" t="s">
        <v>253</v>
      </c>
      <c r="B31" s="784">
        <v>17</v>
      </c>
      <c r="C31" s="784">
        <v>75</v>
      </c>
      <c r="D31" s="784">
        <v>9</v>
      </c>
      <c r="E31" s="784">
        <v>4</v>
      </c>
      <c r="F31" s="784">
        <v>32</v>
      </c>
      <c r="G31" s="784">
        <v>7</v>
      </c>
      <c r="H31" s="784">
        <v>5</v>
      </c>
      <c r="I31" s="182" t="s">
        <v>254</v>
      </c>
      <c r="J31" s="183"/>
      <c r="K31" s="172"/>
    </row>
    <row r="32" spans="1:23" ht="17.100000000000001" customHeight="1">
      <c r="A32" s="156" t="s">
        <v>255</v>
      </c>
      <c r="B32" s="784">
        <v>7</v>
      </c>
      <c r="C32" s="784">
        <v>52</v>
      </c>
      <c r="D32" s="784">
        <v>4</v>
      </c>
      <c r="E32" s="784">
        <v>2</v>
      </c>
      <c r="F32" s="784">
        <v>19</v>
      </c>
      <c r="G32" s="784">
        <v>4</v>
      </c>
      <c r="H32" s="784">
        <v>2</v>
      </c>
      <c r="I32" s="182" t="s">
        <v>256</v>
      </c>
      <c r="J32" s="183"/>
      <c r="K32" s="172"/>
    </row>
    <row r="33" spans="1:11" ht="17.100000000000001" customHeight="1">
      <c r="A33" s="156" t="s">
        <v>257</v>
      </c>
      <c r="B33" s="784">
        <v>3</v>
      </c>
      <c r="C33" s="784">
        <v>37</v>
      </c>
      <c r="D33" s="784">
        <v>3</v>
      </c>
      <c r="E33" s="784">
        <v>3</v>
      </c>
      <c r="F33" s="784">
        <v>22</v>
      </c>
      <c r="G33" s="784">
        <v>2</v>
      </c>
      <c r="H33" s="784">
        <v>2</v>
      </c>
      <c r="I33" s="182" t="s">
        <v>258</v>
      </c>
      <c r="J33" s="183"/>
      <c r="K33" s="172"/>
    </row>
    <row r="34" spans="1:11" ht="17.100000000000001" customHeight="1">
      <c r="A34" s="187" t="s">
        <v>259</v>
      </c>
      <c r="B34" s="784">
        <v>5</v>
      </c>
      <c r="C34" s="784">
        <v>40</v>
      </c>
      <c r="D34" s="784">
        <v>4</v>
      </c>
      <c r="E34" s="784">
        <v>0</v>
      </c>
      <c r="F34" s="784">
        <v>26</v>
      </c>
      <c r="G34" s="784">
        <v>0</v>
      </c>
      <c r="H34" s="784">
        <v>7</v>
      </c>
      <c r="I34" s="176" t="s">
        <v>260</v>
      </c>
      <c r="J34" s="183"/>
      <c r="K34" s="172"/>
    </row>
    <row r="35" spans="1:11" ht="17.100000000000001" customHeight="1">
      <c r="A35" s="156" t="s">
        <v>261</v>
      </c>
      <c r="B35" s="784">
        <v>13</v>
      </c>
      <c r="C35" s="784">
        <v>121</v>
      </c>
      <c r="D35" s="784">
        <v>10</v>
      </c>
      <c r="E35" s="784">
        <v>3</v>
      </c>
      <c r="F35" s="784">
        <v>49</v>
      </c>
      <c r="G35" s="784">
        <v>7</v>
      </c>
      <c r="H35" s="784">
        <v>5</v>
      </c>
      <c r="I35" s="188" t="s">
        <v>262</v>
      </c>
      <c r="J35" s="183"/>
      <c r="K35" s="172"/>
    </row>
    <row r="36" spans="1:11" ht="17.100000000000001" customHeight="1">
      <c r="A36" s="180" t="s">
        <v>263</v>
      </c>
      <c r="B36" s="784">
        <v>9</v>
      </c>
      <c r="C36" s="784">
        <v>74</v>
      </c>
      <c r="D36" s="784">
        <v>9</v>
      </c>
      <c r="E36" s="784">
        <v>2</v>
      </c>
      <c r="F36" s="784">
        <v>42</v>
      </c>
      <c r="G36" s="784">
        <v>7</v>
      </c>
      <c r="H36" s="784">
        <v>4</v>
      </c>
      <c r="I36" s="182" t="s">
        <v>264</v>
      </c>
      <c r="J36" s="183"/>
      <c r="K36" s="172"/>
    </row>
    <row r="37" spans="1:11" ht="17.100000000000001" customHeight="1">
      <c r="A37" s="184" t="s">
        <v>265</v>
      </c>
      <c r="B37" s="784">
        <v>21</v>
      </c>
      <c r="C37" s="784">
        <v>144</v>
      </c>
      <c r="D37" s="784">
        <v>19</v>
      </c>
      <c r="E37" s="784">
        <v>3</v>
      </c>
      <c r="F37" s="784">
        <v>73</v>
      </c>
      <c r="G37" s="784">
        <v>11</v>
      </c>
      <c r="H37" s="784">
        <v>9</v>
      </c>
      <c r="I37" s="182" t="s">
        <v>266</v>
      </c>
      <c r="J37" s="185"/>
      <c r="K37" s="172"/>
    </row>
    <row r="38" spans="1:11" ht="17.100000000000001" customHeight="1">
      <c r="A38" s="187" t="s">
        <v>267</v>
      </c>
      <c r="B38" s="784">
        <v>9</v>
      </c>
      <c r="C38" s="784">
        <v>63</v>
      </c>
      <c r="D38" s="784">
        <v>7</v>
      </c>
      <c r="E38" s="784">
        <v>3</v>
      </c>
      <c r="F38" s="784">
        <v>32</v>
      </c>
      <c r="G38" s="784">
        <v>5</v>
      </c>
      <c r="H38" s="784">
        <v>3</v>
      </c>
      <c r="I38" s="176" t="s">
        <v>268</v>
      </c>
      <c r="J38" s="183"/>
      <c r="K38" s="172"/>
    </row>
    <row r="39" spans="1:11" ht="17.100000000000001" customHeight="1">
      <c r="A39" s="189" t="s">
        <v>269</v>
      </c>
      <c r="B39" s="784">
        <v>10</v>
      </c>
      <c r="C39" s="784">
        <v>56</v>
      </c>
      <c r="D39" s="784">
        <v>8</v>
      </c>
      <c r="E39" s="784">
        <v>1</v>
      </c>
      <c r="F39" s="784">
        <v>23</v>
      </c>
      <c r="G39" s="784">
        <v>5</v>
      </c>
      <c r="H39" s="784">
        <v>2</v>
      </c>
      <c r="I39" s="182" t="s">
        <v>270</v>
      </c>
      <c r="J39" s="185"/>
      <c r="K39" s="172"/>
    </row>
    <row r="40" spans="1:11" ht="17.100000000000001" customHeight="1">
      <c r="A40" s="180" t="s">
        <v>271</v>
      </c>
      <c r="B40" s="784">
        <v>15</v>
      </c>
      <c r="C40" s="784">
        <v>138</v>
      </c>
      <c r="D40" s="784">
        <v>16</v>
      </c>
      <c r="E40" s="784">
        <v>3</v>
      </c>
      <c r="F40" s="784">
        <v>55</v>
      </c>
      <c r="G40" s="784">
        <v>7</v>
      </c>
      <c r="H40" s="784">
        <v>10</v>
      </c>
      <c r="I40" s="176" t="s">
        <v>272</v>
      </c>
      <c r="J40" s="183"/>
      <c r="K40" s="172"/>
    </row>
    <row r="41" spans="1:11" s="5" customFormat="1" ht="17.100000000000001" customHeight="1">
      <c r="A41" s="156" t="s">
        <v>273</v>
      </c>
      <c r="B41" s="784">
        <v>8</v>
      </c>
      <c r="C41" s="784">
        <v>26</v>
      </c>
      <c r="D41" s="784">
        <v>1</v>
      </c>
      <c r="E41" s="784">
        <v>0</v>
      </c>
      <c r="F41" s="784">
        <v>38</v>
      </c>
      <c r="G41" s="784">
        <v>0</v>
      </c>
      <c r="H41" s="784">
        <v>8</v>
      </c>
      <c r="I41" s="176" t="s">
        <v>274</v>
      </c>
      <c r="J41" s="183"/>
      <c r="K41" s="172"/>
    </row>
    <row r="42" spans="1:11" s="104" customFormat="1" ht="17.100000000000001" customHeight="1">
      <c r="A42" s="175" t="s">
        <v>275</v>
      </c>
      <c r="B42" s="784">
        <v>6</v>
      </c>
      <c r="C42" s="784">
        <v>48</v>
      </c>
      <c r="D42" s="784">
        <v>3</v>
      </c>
      <c r="E42" s="784">
        <v>1</v>
      </c>
      <c r="F42" s="784">
        <v>26</v>
      </c>
      <c r="G42" s="784">
        <v>2</v>
      </c>
      <c r="H42" s="784">
        <v>2</v>
      </c>
      <c r="I42" s="188" t="s">
        <v>276</v>
      </c>
      <c r="J42" s="183"/>
      <c r="K42" s="190"/>
    </row>
    <row r="43" spans="1:11" ht="17.100000000000001" customHeight="1">
      <c r="A43" s="156" t="s">
        <v>277</v>
      </c>
      <c r="B43" s="784">
        <v>3</v>
      </c>
      <c r="C43" s="784">
        <v>28</v>
      </c>
      <c r="D43" s="784">
        <v>1</v>
      </c>
      <c r="E43" s="784">
        <v>0</v>
      </c>
      <c r="F43" s="784">
        <v>4</v>
      </c>
      <c r="G43" s="784">
        <v>0</v>
      </c>
      <c r="H43" s="784">
        <v>0</v>
      </c>
      <c r="I43" s="182" t="s">
        <v>278</v>
      </c>
      <c r="J43" s="183"/>
    </row>
    <row r="44" spans="1:11" ht="17.100000000000001" customHeight="1">
      <c r="A44" s="175" t="s">
        <v>279</v>
      </c>
      <c r="B44" s="784">
        <v>15</v>
      </c>
      <c r="C44" s="784">
        <v>105</v>
      </c>
      <c r="D44" s="784">
        <v>15</v>
      </c>
      <c r="E44" s="784">
        <v>4</v>
      </c>
      <c r="F44" s="784">
        <v>62</v>
      </c>
      <c r="G44" s="784">
        <v>9</v>
      </c>
      <c r="H44" s="784">
        <v>6</v>
      </c>
      <c r="I44" s="182" t="s">
        <v>280</v>
      </c>
      <c r="J44" s="185"/>
    </row>
    <row r="45" spans="1:11" ht="17.100000000000001" customHeight="1">
      <c r="A45" s="109" t="s">
        <v>281</v>
      </c>
      <c r="B45" s="784">
        <v>10</v>
      </c>
      <c r="C45" s="784">
        <v>58</v>
      </c>
      <c r="D45" s="784">
        <v>8</v>
      </c>
      <c r="E45" s="784">
        <v>2</v>
      </c>
      <c r="F45" s="784">
        <v>37</v>
      </c>
      <c r="G45" s="784">
        <v>3</v>
      </c>
      <c r="H45" s="784">
        <v>3</v>
      </c>
      <c r="I45" s="188" t="s">
        <v>282</v>
      </c>
      <c r="J45" s="183"/>
    </row>
    <row r="46" spans="1:11" ht="17.100000000000001" customHeight="1">
      <c r="A46" s="180" t="s">
        <v>283</v>
      </c>
      <c r="B46" s="784">
        <v>42</v>
      </c>
      <c r="C46" s="784">
        <v>412</v>
      </c>
      <c r="D46" s="784">
        <v>19</v>
      </c>
      <c r="E46" s="784">
        <v>11</v>
      </c>
      <c r="F46" s="784">
        <v>140</v>
      </c>
      <c r="G46" s="784">
        <v>14</v>
      </c>
      <c r="H46" s="784">
        <v>17</v>
      </c>
      <c r="I46" s="182" t="s">
        <v>284</v>
      </c>
      <c r="J46" s="183"/>
    </row>
    <row r="47" spans="1:11" ht="17.100000000000001" customHeight="1">
      <c r="A47" s="109"/>
      <c r="B47" s="784"/>
      <c r="C47" s="784"/>
      <c r="D47" s="784"/>
      <c r="E47" s="784"/>
      <c r="F47" s="784"/>
      <c r="G47" s="784"/>
      <c r="H47" s="784"/>
      <c r="I47" s="191"/>
      <c r="J47" s="192"/>
      <c r="K47" s="172"/>
    </row>
    <row r="48" spans="1:11" ht="17.100000000000001" customHeight="1">
      <c r="A48" s="109"/>
      <c r="B48" s="193"/>
      <c r="C48" s="193"/>
      <c r="D48" s="193"/>
      <c r="F48" s="193"/>
      <c r="I48" s="191"/>
      <c r="J48" s="193"/>
      <c r="K48" s="172"/>
    </row>
    <row r="49" spans="1:10" ht="17.100000000000001" customHeight="1">
      <c r="A49" s="194" t="s">
        <v>180</v>
      </c>
      <c r="B49" s="195">
        <f t="shared" ref="B49:H49" si="0">SUM(B14:B47)</f>
        <v>589</v>
      </c>
      <c r="C49" s="195">
        <f t="shared" si="0"/>
        <v>3171</v>
      </c>
      <c r="D49" s="195">
        <f t="shared" si="0"/>
        <v>378</v>
      </c>
      <c r="E49" s="195">
        <f t="shared" si="0"/>
        <v>81</v>
      </c>
      <c r="F49" s="195">
        <f t="shared" si="0"/>
        <v>1725</v>
      </c>
      <c r="G49" s="195">
        <f t="shared" si="0"/>
        <v>200</v>
      </c>
      <c r="H49" s="195">
        <f t="shared" si="0"/>
        <v>174</v>
      </c>
      <c r="I49" s="196" t="s">
        <v>181</v>
      </c>
      <c r="J49" s="195"/>
    </row>
    <row r="50" spans="1:10" ht="12.95" customHeight="1">
      <c r="B50" s="5"/>
    </row>
    <row r="51" spans="1:10" ht="12.95" customHeight="1">
      <c r="A51" s="197"/>
    </row>
    <row r="52" spans="1:10" ht="12.95" customHeight="1">
      <c r="A52" s="5"/>
    </row>
    <row r="53" spans="1:10" ht="12.95" customHeight="1">
      <c r="A53" s="197"/>
    </row>
    <row r="54" spans="1:10" ht="12.95" customHeight="1"/>
    <row r="55" spans="1:10" ht="12.95" customHeight="1"/>
    <row r="56" spans="1:10" ht="12.95" customHeight="1"/>
    <row r="57" spans="1:10" ht="12.95" customHeight="1"/>
    <row r="58" spans="1:10" ht="12.95" customHeight="1"/>
    <row r="64" spans="1:10" ht="20.25" customHeight="1">
      <c r="A64" s="847" t="s">
        <v>2</v>
      </c>
      <c r="B64" s="856"/>
      <c r="C64" s="857"/>
      <c r="D64" s="857"/>
      <c r="E64" s="857"/>
      <c r="F64" s="856"/>
      <c r="G64" s="857"/>
      <c r="H64" s="857"/>
      <c r="I64" s="859" t="s">
        <v>188</v>
      </c>
    </row>
    <row r="65" spans="1:9" ht="20.25" customHeight="1">
      <c r="A65" s="155"/>
      <c r="B65" s="154"/>
      <c r="C65" s="155"/>
      <c r="D65" s="155"/>
      <c r="E65" s="155"/>
      <c r="F65" s="154"/>
      <c r="G65" s="155"/>
      <c r="H65" s="155"/>
      <c r="I65" s="157"/>
    </row>
    <row r="66" spans="1:9" ht="20.25" customHeight="1">
      <c r="A66" s="828" t="s">
        <v>1120</v>
      </c>
      <c r="B66" s="158"/>
      <c r="C66" s="159"/>
      <c r="D66" s="159"/>
      <c r="E66" s="159"/>
      <c r="F66" s="158"/>
      <c r="G66" s="159"/>
      <c r="H66" s="159"/>
      <c r="I66" s="830" t="s">
        <v>1125</v>
      </c>
    </row>
    <row r="67" spans="1:9" ht="20.25" customHeight="1">
      <c r="A67" s="80" t="s">
        <v>1124</v>
      </c>
      <c r="B67" s="161"/>
      <c r="C67" s="162"/>
      <c r="D67" s="162"/>
      <c r="E67" s="162"/>
      <c r="F67" s="161"/>
      <c r="G67" s="165"/>
      <c r="H67" s="165"/>
      <c r="I67" s="125" t="s">
        <v>1126</v>
      </c>
    </row>
    <row r="68" spans="1:9" ht="20.25" customHeight="1">
      <c r="A68" s="5"/>
      <c r="B68" s="161"/>
      <c r="C68" s="162"/>
      <c r="D68" s="162"/>
      <c r="E68" s="162"/>
      <c r="F68" s="161"/>
      <c r="G68" s="165"/>
      <c r="H68" s="165"/>
      <c r="I68" s="5"/>
    </row>
    <row r="69" spans="1:9" ht="20.25" customHeight="1">
      <c r="A69" s="46">
        <v>2020</v>
      </c>
      <c r="B69" s="198" t="s">
        <v>181</v>
      </c>
      <c r="C69" s="199" t="s">
        <v>285</v>
      </c>
      <c r="D69" s="198" t="s">
        <v>31</v>
      </c>
      <c r="E69" s="198" t="s">
        <v>286</v>
      </c>
      <c r="F69" s="198" t="s">
        <v>287</v>
      </c>
      <c r="G69" s="199" t="s">
        <v>288</v>
      </c>
      <c r="H69" s="199"/>
      <c r="I69" s="13">
        <v>2020</v>
      </c>
    </row>
    <row r="70" spans="1:9" ht="20.25" customHeight="1">
      <c r="A70" s="109"/>
      <c r="B70" s="198"/>
      <c r="C70" s="199" t="s">
        <v>289</v>
      </c>
      <c r="D70" s="198"/>
      <c r="E70" s="198" t="s">
        <v>290</v>
      </c>
      <c r="F70" s="198" t="s">
        <v>291</v>
      </c>
      <c r="G70" s="199" t="s">
        <v>292</v>
      </c>
      <c r="H70" s="199"/>
      <c r="I70" s="13"/>
    </row>
    <row r="71" spans="1:9" ht="20.25" customHeight="1">
      <c r="A71" s="5"/>
      <c r="B71" s="198"/>
      <c r="C71" s="198"/>
      <c r="D71" s="198"/>
      <c r="E71" s="199" t="s">
        <v>65</v>
      </c>
      <c r="F71" s="198"/>
      <c r="G71" s="199" t="s">
        <v>18</v>
      </c>
      <c r="H71" s="199"/>
      <c r="I71" s="5"/>
    </row>
    <row r="72" spans="1:9" ht="20.25" customHeight="1">
      <c r="A72" s="5"/>
      <c r="B72" s="200" t="s">
        <v>180</v>
      </c>
      <c r="C72" s="200" t="s">
        <v>293</v>
      </c>
      <c r="D72" s="200" t="s">
        <v>294</v>
      </c>
      <c r="E72" s="200" t="s">
        <v>295</v>
      </c>
      <c r="F72" s="200" t="s">
        <v>296</v>
      </c>
      <c r="G72" s="200" t="s">
        <v>1085</v>
      </c>
      <c r="H72" s="200"/>
      <c r="I72" s="163"/>
    </row>
    <row r="73" spans="1:9" ht="20.25" customHeight="1">
      <c r="B73" s="200"/>
      <c r="C73" s="200" t="s">
        <v>1086</v>
      </c>
      <c r="D73" s="200"/>
      <c r="E73" s="200" t="s">
        <v>297</v>
      </c>
      <c r="F73" s="200"/>
      <c r="G73" s="201" t="s">
        <v>28</v>
      </c>
      <c r="H73" s="201"/>
    </row>
    <row r="74" spans="1:9" ht="20.25" customHeight="1">
      <c r="A74" s="171"/>
      <c r="B74" s="200"/>
      <c r="C74" s="200"/>
      <c r="D74" s="200"/>
      <c r="E74" s="201" t="s">
        <v>1084</v>
      </c>
      <c r="F74" s="200"/>
      <c r="G74" s="200" t="s">
        <v>1083</v>
      </c>
      <c r="H74" s="200"/>
      <c r="I74" s="172"/>
    </row>
    <row r="75" spans="1:9" ht="20.25" customHeight="1">
      <c r="A75" s="173"/>
      <c r="B75" s="200"/>
      <c r="C75" s="200"/>
      <c r="D75" s="200"/>
      <c r="E75" s="200"/>
      <c r="F75" s="200"/>
      <c r="G75" s="200"/>
      <c r="H75" s="200"/>
      <c r="I75" s="171"/>
    </row>
    <row r="76" spans="1:9" ht="20.25" customHeight="1">
      <c r="A76" s="173"/>
      <c r="B76" s="171"/>
      <c r="C76" s="171"/>
      <c r="D76" s="171"/>
      <c r="E76" s="171"/>
      <c r="F76" s="174"/>
      <c r="G76" s="171"/>
      <c r="H76" s="171"/>
      <c r="I76" s="171"/>
    </row>
    <row r="77" spans="1:9" ht="18" customHeight="1">
      <c r="A77" s="808" t="s">
        <v>219</v>
      </c>
      <c r="B77" s="203">
        <f>C77+D77+E77+F77+G77+'4'!B14+'4'!C14+'4'!D14+'4'!E14+'4'!F14+'4'!G14+'4'!H14</f>
        <v>93</v>
      </c>
      <c r="C77" s="204">
        <v>6</v>
      </c>
      <c r="D77" s="204">
        <v>12</v>
      </c>
      <c r="E77" s="204">
        <v>15</v>
      </c>
      <c r="F77" s="204">
        <v>3</v>
      </c>
      <c r="G77" s="204">
        <v>3</v>
      </c>
      <c r="I77" s="204" t="s">
        <v>220</v>
      </c>
    </row>
    <row r="78" spans="1:9" ht="18" customHeight="1">
      <c r="A78" s="808" t="s">
        <v>221</v>
      </c>
      <c r="B78" s="203">
        <f>C78+D78+E78+F78+G78+'4'!B15+'4'!C15+'4'!D15+'4'!E15+'4'!F15+'4'!G15+'4'!H15</f>
        <v>436</v>
      </c>
      <c r="C78" s="204">
        <v>70</v>
      </c>
      <c r="D78" s="204">
        <v>58</v>
      </c>
      <c r="E78" s="204">
        <v>50</v>
      </c>
      <c r="F78" s="204">
        <v>16</v>
      </c>
      <c r="G78" s="204">
        <v>25</v>
      </c>
      <c r="I78" s="204" t="s">
        <v>222</v>
      </c>
    </row>
    <row r="79" spans="1:9" ht="18" customHeight="1">
      <c r="A79" s="808" t="s">
        <v>223</v>
      </c>
      <c r="B79" s="203">
        <f>C79+D79+E79+F79+G79+'4'!B16+'4'!C16+'4'!D16+'4'!E16+'4'!F16+'4'!G16+'4'!H16</f>
        <v>188</v>
      </c>
      <c r="C79" s="204">
        <v>54</v>
      </c>
      <c r="D79" s="204">
        <v>27</v>
      </c>
      <c r="E79" s="204">
        <v>19</v>
      </c>
      <c r="F79" s="204">
        <v>8</v>
      </c>
      <c r="G79" s="204">
        <v>9</v>
      </c>
      <c r="I79" s="204" t="s">
        <v>224</v>
      </c>
    </row>
    <row r="80" spans="1:9" ht="18" customHeight="1">
      <c r="A80" s="808" t="s">
        <v>225</v>
      </c>
      <c r="B80" s="203">
        <f>C80+D80+E80+F80+G80+'4'!B17+'4'!C17+'4'!D17+'4'!E17+'4'!F17+'4'!G17+'4'!H17</f>
        <v>325</v>
      </c>
      <c r="C80" s="204">
        <v>63</v>
      </c>
      <c r="D80" s="204">
        <v>51</v>
      </c>
      <c r="E80" s="204">
        <v>39</v>
      </c>
      <c r="F80" s="204">
        <v>13</v>
      </c>
      <c r="G80" s="204">
        <v>12</v>
      </c>
      <c r="I80" s="204" t="s">
        <v>226</v>
      </c>
    </row>
    <row r="81" spans="1:9" ht="18" customHeight="1">
      <c r="A81" s="808" t="s">
        <v>227</v>
      </c>
      <c r="B81" s="203">
        <f>C81+D81+E81+F81+G81+'4'!B18+'4'!C18+'4'!D18+'4'!E18+'4'!F18+'4'!G18+'4'!H18</f>
        <v>68</v>
      </c>
      <c r="C81" s="204">
        <v>16</v>
      </c>
      <c r="D81" s="204">
        <v>7</v>
      </c>
      <c r="E81" s="204">
        <v>11</v>
      </c>
      <c r="F81" s="204">
        <v>1</v>
      </c>
      <c r="G81" s="204">
        <v>0</v>
      </c>
      <c r="I81" s="204" t="s">
        <v>228</v>
      </c>
    </row>
    <row r="82" spans="1:9" ht="18" customHeight="1">
      <c r="A82" s="808" t="s">
        <v>229</v>
      </c>
      <c r="B82" s="203">
        <f>C82+D82+E82+F82+G82+'4'!B19+'4'!C19+'4'!D19+'4'!E19+'4'!F19+'4'!G19+'4'!H19</f>
        <v>348</v>
      </c>
      <c r="C82" s="204">
        <v>63</v>
      </c>
      <c r="D82" s="204">
        <v>39</v>
      </c>
      <c r="E82" s="204">
        <v>43</v>
      </c>
      <c r="F82" s="204">
        <v>14</v>
      </c>
      <c r="G82" s="204">
        <v>21</v>
      </c>
      <c r="I82" s="204" t="s">
        <v>230</v>
      </c>
    </row>
    <row r="83" spans="1:9" ht="18" customHeight="1">
      <c r="A83" s="808" t="s">
        <v>231</v>
      </c>
      <c r="B83" s="203">
        <f>C83+D83+E83+F83+G83+'4'!B20+'4'!C20+'4'!D20+'4'!E20+'4'!F20+'4'!G20+'4'!H20</f>
        <v>201</v>
      </c>
      <c r="C83" s="204">
        <v>35</v>
      </c>
      <c r="D83" s="204">
        <v>30</v>
      </c>
      <c r="E83" s="204">
        <v>25</v>
      </c>
      <c r="F83" s="204">
        <v>7</v>
      </c>
      <c r="G83" s="204">
        <v>13</v>
      </c>
      <c r="I83" s="204" t="s">
        <v>232</v>
      </c>
    </row>
    <row r="84" spans="1:9" ht="18" customHeight="1">
      <c r="A84" s="808" t="s">
        <v>233</v>
      </c>
      <c r="B84" s="203">
        <f>C84+D84+E84+F84+G84+'4'!B21+'4'!C21+'4'!D21+'4'!E21+'4'!F21+'4'!G21+'4'!H21</f>
        <v>85</v>
      </c>
      <c r="C84" s="204">
        <v>13</v>
      </c>
      <c r="D84" s="204">
        <v>11</v>
      </c>
      <c r="E84" s="204">
        <v>8</v>
      </c>
      <c r="F84" s="204">
        <v>3</v>
      </c>
      <c r="G84" s="204">
        <v>7</v>
      </c>
      <c r="I84" s="204" t="s">
        <v>234</v>
      </c>
    </row>
    <row r="85" spans="1:9" ht="18" customHeight="1">
      <c r="A85" s="808" t="s">
        <v>235</v>
      </c>
      <c r="B85" s="203">
        <f>C85+D85+E85+F85+G85+'4'!B22+'4'!C22+'4'!D22+'4'!E22+'4'!F22+'4'!G22+'4'!H22</f>
        <v>227</v>
      </c>
      <c r="C85" s="204">
        <v>31</v>
      </c>
      <c r="D85" s="204">
        <v>18</v>
      </c>
      <c r="E85" s="204">
        <v>31</v>
      </c>
      <c r="F85" s="204">
        <v>8</v>
      </c>
      <c r="G85" s="204">
        <v>13</v>
      </c>
      <c r="I85" s="204" t="s">
        <v>236</v>
      </c>
    </row>
    <row r="86" spans="1:9" ht="18" customHeight="1">
      <c r="A86" s="808" t="s">
        <v>237</v>
      </c>
      <c r="B86" s="203">
        <f>C86+D86+E86+F86+G86+'4'!B23+'4'!C23+'4'!D23+'4'!E23+'4'!F23+'4'!G23+'4'!H23</f>
        <v>181</v>
      </c>
      <c r="C86" s="204">
        <v>29</v>
      </c>
      <c r="D86" s="204">
        <v>33</v>
      </c>
      <c r="E86" s="204">
        <v>11</v>
      </c>
      <c r="F86" s="204">
        <v>5</v>
      </c>
      <c r="G86" s="204">
        <v>6</v>
      </c>
      <c r="I86" s="204" t="s">
        <v>238</v>
      </c>
    </row>
    <row r="87" spans="1:9" ht="18" customHeight="1">
      <c r="A87" s="808" t="s">
        <v>239</v>
      </c>
      <c r="B87" s="203">
        <f>C87+D87+E87+F87+G87+'4'!B24+'4'!C24+'4'!D24+'4'!E24+'4'!F24+'4'!G24+'4'!H24</f>
        <v>279</v>
      </c>
      <c r="C87" s="204">
        <v>50</v>
      </c>
      <c r="D87" s="204">
        <v>13</v>
      </c>
      <c r="E87" s="204">
        <v>46</v>
      </c>
      <c r="F87" s="204">
        <v>13</v>
      </c>
      <c r="G87" s="204">
        <v>13</v>
      </c>
      <c r="I87" s="204" t="s">
        <v>240</v>
      </c>
    </row>
    <row r="88" spans="1:9" ht="18" customHeight="1">
      <c r="A88" s="808" t="s">
        <v>241</v>
      </c>
      <c r="B88" s="203">
        <f>C88+D88+E88+F88+G88+'4'!B25+'4'!C25+'4'!D25+'4'!E25+'4'!F25+'4'!G25+'4'!H25</f>
        <v>515</v>
      </c>
      <c r="C88" s="204">
        <v>86</v>
      </c>
      <c r="D88" s="204">
        <v>59</v>
      </c>
      <c r="E88" s="204">
        <v>61</v>
      </c>
      <c r="F88" s="204">
        <v>15</v>
      </c>
      <c r="G88" s="204">
        <v>26</v>
      </c>
      <c r="I88" s="204" t="s">
        <v>242</v>
      </c>
    </row>
    <row r="89" spans="1:9" ht="18" customHeight="1">
      <c r="A89" s="808" t="s">
        <v>243</v>
      </c>
      <c r="B89" s="203">
        <f>C89+D89+E89+F89+G89+'4'!B26+'4'!C26+'4'!D26+'4'!E26+'4'!F26+'4'!G26+'4'!H26</f>
        <v>41</v>
      </c>
      <c r="C89" s="204">
        <v>13</v>
      </c>
      <c r="D89" s="204">
        <v>0</v>
      </c>
      <c r="E89" s="204">
        <v>0</v>
      </c>
      <c r="F89" s="204">
        <v>0</v>
      </c>
      <c r="G89" s="204">
        <v>1</v>
      </c>
      <c r="I89" s="204" t="s">
        <v>244</v>
      </c>
    </row>
    <row r="90" spans="1:9" ht="18" customHeight="1">
      <c r="A90" s="808" t="s">
        <v>245</v>
      </c>
      <c r="B90" s="203">
        <f>C90+D90+E90+F90+G90+'4'!B27+'4'!C27+'4'!D27+'4'!E27+'4'!F27+'4'!G27+'4'!H27</f>
        <v>409</v>
      </c>
      <c r="C90" s="204">
        <v>23</v>
      </c>
      <c r="D90" s="204">
        <v>1</v>
      </c>
      <c r="E90" s="204">
        <v>98</v>
      </c>
      <c r="F90" s="204">
        <v>12</v>
      </c>
      <c r="G90" s="204">
        <v>12</v>
      </c>
      <c r="I90" s="204" t="s">
        <v>246</v>
      </c>
    </row>
    <row r="91" spans="1:9" ht="18" customHeight="1">
      <c r="A91" s="808" t="s">
        <v>247</v>
      </c>
      <c r="B91" s="203">
        <f>C91+D91+E91+F91+G91+'4'!B28+'4'!C28+'4'!D28+'4'!E28+'4'!F28+'4'!G28+'4'!H28</f>
        <v>206</v>
      </c>
      <c r="C91" s="204">
        <v>10</v>
      </c>
      <c r="D91" s="204">
        <v>1</v>
      </c>
      <c r="E91" s="204">
        <v>31</v>
      </c>
      <c r="F91" s="204">
        <v>31</v>
      </c>
      <c r="G91" s="204">
        <v>20</v>
      </c>
      <c r="I91" s="204" t="s">
        <v>248</v>
      </c>
    </row>
    <row r="92" spans="1:9" ht="18" customHeight="1">
      <c r="A92" s="808" t="s">
        <v>249</v>
      </c>
      <c r="B92" s="203">
        <f>C92+D92+E92+F92+G92+'4'!B29+'4'!C29+'4'!D29+'4'!E29+'4'!F29+'4'!G29+'4'!H29</f>
        <v>3616</v>
      </c>
      <c r="C92" s="204">
        <v>473</v>
      </c>
      <c r="D92" s="204">
        <v>290</v>
      </c>
      <c r="E92" s="204">
        <v>552</v>
      </c>
      <c r="F92" s="204">
        <v>239</v>
      </c>
      <c r="G92" s="204">
        <v>369</v>
      </c>
      <c r="I92" s="204" t="s">
        <v>250</v>
      </c>
    </row>
    <row r="93" spans="1:9" ht="18" customHeight="1">
      <c r="A93" s="808" t="s">
        <v>251</v>
      </c>
      <c r="B93" s="203">
        <f>C93+D93+E93+F93+G93+'4'!B30+'4'!C30+'4'!D30+'4'!E30+'4'!F30+'4'!G30+'4'!H30</f>
        <v>135</v>
      </c>
      <c r="C93" s="204">
        <v>21</v>
      </c>
      <c r="D93" s="204">
        <v>18</v>
      </c>
      <c r="E93" s="204">
        <v>20</v>
      </c>
      <c r="F93" s="204">
        <v>2</v>
      </c>
      <c r="G93" s="204">
        <v>7</v>
      </c>
      <c r="I93" s="204" t="s">
        <v>252</v>
      </c>
    </row>
    <row r="94" spans="1:9" ht="18" customHeight="1">
      <c r="A94" s="808" t="s">
        <v>253</v>
      </c>
      <c r="B94" s="203">
        <f>C94+D94+E94+F94+G94+'4'!B31+'4'!C31+'4'!D31+'4'!E31+'4'!F31+'4'!G31+'4'!H31</f>
        <v>270</v>
      </c>
      <c r="C94" s="204">
        <v>33</v>
      </c>
      <c r="D94" s="204">
        <v>32</v>
      </c>
      <c r="E94" s="204">
        <v>26</v>
      </c>
      <c r="F94" s="204">
        <v>11</v>
      </c>
      <c r="G94" s="204">
        <v>19</v>
      </c>
      <c r="I94" s="204" t="s">
        <v>254</v>
      </c>
    </row>
    <row r="95" spans="1:9" ht="18" customHeight="1">
      <c r="A95" s="808" t="s">
        <v>255</v>
      </c>
      <c r="B95" s="203">
        <f>C95+D95+E95+F95+G95+'4'!B32+'4'!C32+'4'!D32+'4'!E32+'4'!F32+'4'!G32+'4'!H32</f>
        <v>172</v>
      </c>
      <c r="C95" s="204">
        <v>31</v>
      </c>
      <c r="D95" s="204">
        <v>22</v>
      </c>
      <c r="E95" s="204">
        <v>17</v>
      </c>
      <c r="F95" s="204">
        <v>5</v>
      </c>
      <c r="G95" s="204">
        <v>7</v>
      </c>
      <c r="I95" s="204" t="s">
        <v>256</v>
      </c>
    </row>
    <row r="96" spans="1:9" ht="18" customHeight="1">
      <c r="A96" s="808" t="s">
        <v>257</v>
      </c>
      <c r="B96" s="203">
        <f>C96+D96+E96+F96+G96+'4'!B33+'4'!C33+'4'!D33+'4'!E33+'4'!F33+'4'!G33+'4'!H33</f>
        <v>152</v>
      </c>
      <c r="C96" s="204">
        <v>28</v>
      </c>
      <c r="D96" s="204">
        <v>15</v>
      </c>
      <c r="E96" s="204">
        <v>24</v>
      </c>
      <c r="F96" s="204">
        <v>6</v>
      </c>
      <c r="G96" s="204">
        <v>7</v>
      </c>
      <c r="I96" s="204" t="s">
        <v>258</v>
      </c>
    </row>
    <row r="97" spans="1:9" ht="18" customHeight="1">
      <c r="A97" s="808" t="s">
        <v>259</v>
      </c>
      <c r="B97" s="203">
        <f>C97+D97+E97+F97+G97+'4'!B34+'4'!C34+'4'!D34+'4'!E34+'4'!F34+'4'!G34+'4'!H34</f>
        <v>159</v>
      </c>
      <c r="C97" s="204">
        <v>26</v>
      </c>
      <c r="D97" s="204">
        <v>15</v>
      </c>
      <c r="E97" s="204">
        <v>16</v>
      </c>
      <c r="F97" s="204">
        <v>6</v>
      </c>
      <c r="G97" s="204">
        <v>14</v>
      </c>
      <c r="I97" s="204" t="s">
        <v>260</v>
      </c>
    </row>
    <row r="98" spans="1:9" ht="18" customHeight="1">
      <c r="A98" s="808" t="s">
        <v>261</v>
      </c>
      <c r="B98" s="203">
        <f>C98+D98+E98+F98+G98+'4'!B35+'4'!C35+'4'!D35+'4'!E35+'4'!F35+'4'!G35+'4'!H35</f>
        <v>359</v>
      </c>
      <c r="C98" s="204">
        <v>63</v>
      </c>
      <c r="D98" s="204">
        <v>34</v>
      </c>
      <c r="E98" s="204">
        <v>32</v>
      </c>
      <c r="F98" s="204">
        <v>10</v>
      </c>
      <c r="G98" s="204">
        <v>12</v>
      </c>
      <c r="I98" s="204" t="s">
        <v>262</v>
      </c>
    </row>
    <row r="99" spans="1:9" ht="18" customHeight="1">
      <c r="A99" s="808" t="s">
        <v>263</v>
      </c>
      <c r="B99" s="203">
        <f>C99+D99+E99+F99+G99+'4'!B36+'4'!C36+'4'!D36+'4'!E36+'4'!F36+'4'!G36+'4'!H36</f>
        <v>252</v>
      </c>
      <c r="C99" s="204">
        <v>30</v>
      </c>
      <c r="D99" s="204">
        <v>28</v>
      </c>
      <c r="E99" s="204">
        <v>20</v>
      </c>
      <c r="F99" s="204">
        <v>12</v>
      </c>
      <c r="G99" s="204">
        <v>15</v>
      </c>
      <c r="I99" s="204" t="s">
        <v>264</v>
      </c>
    </row>
    <row r="100" spans="1:9" ht="18" customHeight="1">
      <c r="A100" s="808" t="s">
        <v>265</v>
      </c>
      <c r="B100" s="203">
        <f>C100+D100+E100+F100+G100+'4'!B37+'4'!C37+'4'!D37+'4'!E37+'4'!F37+'4'!G37+'4'!H37</f>
        <v>546</v>
      </c>
      <c r="C100" s="204">
        <v>99</v>
      </c>
      <c r="D100" s="204">
        <v>57</v>
      </c>
      <c r="E100" s="204">
        <v>71</v>
      </c>
      <c r="F100" s="204">
        <v>15</v>
      </c>
      <c r="G100" s="204">
        <v>24</v>
      </c>
      <c r="I100" s="204" t="s">
        <v>266</v>
      </c>
    </row>
    <row r="101" spans="1:9" ht="18" customHeight="1">
      <c r="A101" s="808" t="s">
        <v>267</v>
      </c>
      <c r="B101" s="203">
        <f>C101+D101+E101+F101+G101+'4'!B38+'4'!C38+'4'!D38+'4'!E38+'4'!F38+'4'!G38+'4'!H38</f>
        <v>235</v>
      </c>
      <c r="C101" s="204">
        <v>30</v>
      </c>
      <c r="D101" s="204">
        <v>25</v>
      </c>
      <c r="E101" s="204">
        <v>35</v>
      </c>
      <c r="F101" s="204">
        <v>8</v>
      </c>
      <c r="G101" s="204">
        <v>15</v>
      </c>
      <c r="I101" s="204" t="s">
        <v>268</v>
      </c>
    </row>
    <row r="102" spans="1:9" ht="18" customHeight="1">
      <c r="A102" s="808" t="s">
        <v>269</v>
      </c>
      <c r="B102" s="203">
        <f>C102+D102+E102+F102+G102+'4'!B39+'4'!C39+'4'!D39+'4'!E39+'4'!F39+'4'!G39+'4'!H39</f>
        <v>219</v>
      </c>
      <c r="C102" s="204">
        <v>47</v>
      </c>
      <c r="D102" s="204">
        <v>27</v>
      </c>
      <c r="E102" s="204">
        <v>21</v>
      </c>
      <c r="F102" s="204">
        <v>8</v>
      </c>
      <c r="G102" s="204">
        <v>11</v>
      </c>
      <c r="I102" s="204" t="s">
        <v>270</v>
      </c>
    </row>
    <row r="103" spans="1:9" ht="18" customHeight="1">
      <c r="A103" s="808" t="s">
        <v>271</v>
      </c>
      <c r="B103" s="203">
        <f>C103+D103+E103+F103+G103+'4'!B40+'4'!C40+'4'!D40+'4'!E40+'4'!F40+'4'!G40+'4'!H40</f>
        <v>464</v>
      </c>
      <c r="C103" s="204">
        <v>87</v>
      </c>
      <c r="D103" s="204">
        <v>54</v>
      </c>
      <c r="E103" s="204">
        <v>42</v>
      </c>
      <c r="F103" s="204">
        <v>15</v>
      </c>
      <c r="G103" s="204">
        <v>22</v>
      </c>
      <c r="I103" s="204" t="s">
        <v>272</v>
      </c>
    </row>
    <row r="104" spans="1:9" ht="18" customHeight="1">
      <c r="A104" s="808" t="s">
        <v>273</v>
      </c>
      <c r="B104" s="203">
        <f>C104+D104+E104+F104+G104+'4'!B41+'4'!C41+'4'!D41+'4'!E41+'4'!F41+'4'!G41+'4'!H41</f>
        <v>176</v>
      </c>
      <c r="C104" s="204">
        <v>37</v>
      </c>
      <c r="D104" s="204">
        <v>16</v>
      </c>
      <c r="E104" s="204">
        <v>21</v>
      </c>
      <c r="F104" s="204">
        <v>6</v>
      </c>
      <c r="G104" s="204">
        <v>15</v>
      </c>
      <c r="I104" s="204" t="s">
        <v>274</v>
      </c>
    </row>
    <row r="105" spans="1:9" ht="18" customHeight="1">
      <c r="A105" s="808" t="s">
        <v>275</v>
      </c>
      <c r="B105" s="203">
        <f>C105+D105+E105+F105+G105+'4'!B42+'4'!C42+'4'!D42+'4'!E42+'4'!F42+'4'!G42+'4'!H42</f>
        <v>165</v>
      </c>
      <c r="C105" s="204">
        <v>24</v>
      </c>
      <c r="D105" s="204">
        <v>15</v>
      </c>
      <c r="E105" s="204">
        <v>24</v>
      </c>
      <c r="F105" s="204">
        <v>5</v>
      </c>
      <c r="G105" s="204">
        <v>9</v>
      </c>
      <c r="I105" s="204" t="s">
        <v>276</v>
      </c>
    </row>
    <row r="106" spans="1:9" ht="18" customHeight="1">
      <c r="A106" s="808" t="s">
        <v>277</v>
      </c>
      <c r="B106" s="203">
        <f>C106+D106+E106+F106+G106+'4'!B43+'4'!C43+'4'!D43+'4'!E43+'4'!F43+'4'!G43+'4'!H43</f>
        <v>81</v>
      </c>
      <c r="C106" s="204">
        <v>26</v>
      </c>
      <c r="D106" s="204">
        <v>3</v>
      </c>
      <c r="E106" s="204">
        <v>8</v>
      </c>
      <c r="F106" s="204">
        <v>5</v>
      </c>
      <c r="G106" s="204">
        <v>3</v>
      </c>
      <c r="I106" s="204" t="s">
        <v>278</v>
      </c>
    </row>
    <row r="107" spans="1:9" ht="18" customHeight="1">
      <c r="A107" s="808" t="s">
        <v>279</v>
      </c>
      <c r="B107" s="203">
        <f>C107+D107+E107+F107+G107+'4'!B44+'4'!C44+'4'!D44+'4'!E44+'4'!F44+'4'!G44+'4'!H44</f>
        <v>408</v>
      </c>
      <c r="C107" s="204">
        <v>67</v>
      </c>
      <c r="D107" s="204">
        <v>50</v>
      </c>
      <c r="E107" s="204">
        <v>35</v>
      </c>
      <c r="F107" s="204">
        <v>15</v>
      </c>
      <c r="G107" s="204">
        <v>25</v>
      </c>
      <c r="I107" s="204" t="s">
        <v>280</v>
      </c>
    </row>
    <row r="108" spans="1:9" ht="18" customHeight="1">
      <c r="A108" s="808" t="s">
        <v>281</v>
      </c>
      <c r="B108" s="203">
        <f>C108+D108+E108+F108+G108+'4'!B45+'4'!C45+'4'!D45+'4'!E45+'4'!F45+'4'!G45+'4'!H45</f>
        <v>220</v>
      </c>
      <c r="C108" s="204">
        <v>31</v>
      </c>
      <c r="D108" s="204">
        <v>27</v>
      </c>
      <c r="E108" s="204">
        <v>20</v>
      </c>
      <c r="F108" s="204">
        <v>7</v>
      </c>
      <c r="G108" s="204">
        <v>14</v>
      </c>
      <c r="I108" s="204" t="s">
        <v>282</v>
      </c>
    </row>
    <row r="109" spans="1:9" ht="18" customHeight="1">
      <c r="A109" s="808" t="s">
        <v>283</v>
      </c>
      <c r="B109" s="203">
        <f>C109+D109+E109+F109+G109+'4'!B46+'4'!C46+'4'!D46+'4'!E46+'4'!F46+'4'!G46+'4'!H46</f>
        <v>1223</v>
      </c>
      <c r="C109" s="204">
        <v>161</v>
      </c>
      <c r="D109" s="204">
        <v>65</v>
      </c>
      <c r="E109" s="204">
        <v>204</v>
      </c>
      <c r="F109" s="204">
        <v>55</v>
      </c>
      <c r="G109" s="204">
        <v>83</v>
      </c>
      <c r="I109" s="204" t="s">
        <v>284</v>
      </c>
    </row>
    <row r="110" spans="1:9" ht="18" customHeight="1">
      <c r="A110" s="202"/>
      <c r="B110" s="203"/>
      <c r="C110" s="204"/>
      <c r="D110" s="204"/>
      <c r="E110" s="204"/>
      <c r="F110" s="204"/>
      <c r="G110" s="204"/>
      <c r="H110" s="204"/>
      <c r="I110" s="191"/>
    </row>
    <row r="111" spans="1:9" ht="20.25" customHeight="1">
      <c r="A111" s="202"/>
      <c r="B111" s="203"/>
      <c r="C111" s="205"/>
      <c r="D111" s="205"/>
      <c r="E111" s="205"/>
      <c r="F111" s="205"/>
      <c r="G111" s="205"/>
      <c r="H111" s="205"/>
      <c r="I111" s="191"/>
    </row>
    <row r="112" spans="1:9" ht="20.25" customHeight="1">
      <c r="A112" s="194" t="s">
        <v>180</v>
      </c>
      <c r="B112" s="206">
        <f t="shared" ref="B112:G112" si="1">SUM(B77:B110)</f>
        <v>12454</v>
      </c>
      <c r="C112" s="207">
        <f t="shared" si="1"/>
        <v>1876</v>
      </c>
      <c r="D112" s="207">
        <f t="shared" si="1"/>
        <v>1153</v>
      </c>
      <c r="E112" s="207">
        <f t="shared" si="1"/>
        <v>1676</v>
      </c>
      <c r="F112" s="207">
        <f t="shared" si="1"/>
        <v>579</v>
      </c>
      <c r="G112" s="207">
        <f t="shared" si="1"/>
        <v>852</v>
      </c>
      <c r="H112" s="207"/>
      <c r="I112" s="196" t="s">
        <v>181</v>
      </c>
    </row>
    <row r="113" spans="1:9" ht="20.25" customHeight="1">
      <c r="A113" s="208"/>
      <c r="C113" s="13"/>
      <c r="D113" s="13"/>
      <c r="E113" s="13"/>
      <c r="F113" s="13"/>
      <c r="H113" s="209"/>
    </row>
    <row r="114" spans="1:9" ht="12.75">
      <c r="A114" s="208" t="s">
        <v>1082</v>
      </c>
      <c r="B114" s="210"/>
      <c r="C114" s="210"/>
      <c r="E114" s="211"/>
      <c r="F114" s="212"/>
      <c r="G114" s="212"/>
      <c r="I114" s="213" t="s">
        <v>1081</v>
      </c>
    </row>
    <row r="115" spans="1:9" ht="12.75">
      <c r="A115" s="208"/>
      <c r="B115" s="210"/>
      <c r="C115" s="210"/>
      <c r="E115" s="211"/>
      <c r="F115" s="212"/>
      <c r="G115" s="212"/>
      <c r="I115" s="214"/>
    </row>
    <row r="116" spans="1:9" ht="12.75">
      <c r="A116" s="106"/>
      <c r="B116" s="120"/>
      <c r="C116" s="120"/>
      <c r="D116" s="5"/>
      <c r="F116" s="13"/>
      <c r="G116" s="156"/>
      <c r="I116" s="5"/>
    </row>
    <row r="117" spans="1:9" ht="14.25">
      <c r="A117" s="119" t="s">
        <v>1091</v>
      </c>
      <c r="B117" s="215"/>
      <c r="C117" s="215"/>
      <c r="D117" s="215"/>
      <c r="F117" s="216"/>
      <c r="G117" s="216"/>
      <c r="I117" s="13" t="s">
        <v>1092</v>
      </c>
    </row>
  </sheetData>
  <printOptions gridLinesSet="0"/>
  <pageMargins left="0.78740157480314965" right="0.59055118110236227" top="1.1811023622047245" bottom="1.1811023622047245" header="0.51181102362204722" footer="0.51181102362204722"/>
  <pageSetup paperSize="9" scale="66" orientation="portrait" r:id="rId1"/>
  <headerFooter alignWithMargins="0"/>
  <rowBreaks count="1" manualBreakCount="1">
    <brk id="63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1" transitionEvaluation="1">
    <tabColor rgb="FF00B050"/>
  </sheetPr>
  <dimension ref="A1:I125"/>
  <sheetViews>
    <sheetView showGridLines="0" view="pageLayout" zoomScaleNormal="137" workbookViewId="0">
      <selection activeCell="D24" sqref="D24"/>
    </sheetView>
  </sheetViews>
  <sheetFormatPr baseColWidth="10" defaultColWidth="11" defaultRowHeight="12.75"/>
  <cols>
    <col min="1" max="1" width="39.42578125" style="5" customWidth="1"/>
    <col min="2" max="2" width="15.28515625" style="6" customWidth="1"/>
    <col min="3" max="3" width="16.7109375" style="6" customWidth="1"/>
    <col min="4" max="4" width="42.5703125" style="5" customWidth="1"/>
    <col min="5" max="5" width="6.42578125" style="5" customWidth="1"/>
    <col min="6" max="6" width="18.7109375" style="5" customWidth="1"/>
    <col min="7" max="8" width="33.85546875" style="5" customWidth="1"/>
    <col min="9" max="9" width="27.28515625" style="5" customWidth="1"/>
    <col min="10" max="242" width="11" style="5" customWidth="1"/>
    <col min="243" max="256" width="11" style="5"/>
    <col min="257" max="257" width="38.7109375" style="5" customWidth="1"/>
    <col min="258" max="259" width="14.7109375" style="5" customWidth="1"/>
    <col min="260" max="260" width="38.7109375" style="5" customWidth="1"/>
    <col min="261" max="261" width="6.42578125" style="5" customWidth="1"/>
    <col min="262" max="262" width="27" style="5" customWidth="1"/>
    <col min="263" max="264" width="33.85546875" style="5" customWidth="1"/>
    <col min="265" max="265" width="27.28515625" style="5" customWidth="1"/>
    <col min="266" max="498" width="11" style="5" customWidth="1"/>
    <col min="499" max="512" width="11" style="5"/>
    <col min="513" max="513" width="38.7109375" style="5" customWidth="1"/>
    <col min="514" max="515" width="14.7109375" style="5" customWidth="1"/>
    <col min="516" max="516" width="38.7109375" style="5" customWidth="1"/>
    <col min="517" max="517" width="6.42578125" style="5" customWidth="1"/>
    <col min="518" max="518" width="27" style="5" customWidth="1"/>
    <col min="519" max="520" width="33.85546875" style="5" customWidth="1"/>
    <col min="521" max="521" width="27.28515625" style="5" customWidth="1"/>
    <col min="522" max="754" width="11" style="5" customWidth="1"/>
    <col min="755" max="768" width="11" style="5"/>
    <col min="769" max="769" width="38.7109375" style="5" customWidth="1"/>
    <col min="770" max="771" width="14.7109375" style="5" customWidth="1"/>
    <col min="772" max="772" width="38.7109375" style="5" customWidth="1"/>
    <col min="773" max="773" width="6.42578125" style="5" customWidth="1"/>
    <col min="774" max="774" width="27" style="5" customWidth="1"/>
    <col min="775" max="776" width="33.85546875" style="5" customWidth="1"/>
    <col min="777" max="777" width="27.28515625" style="5" customWidth="1"/>
    <col min="778" max="1010" width="11" style="5" customWidth="1"/>
    <col min="1011" max="1024" width="11" style="5"/>
    <col min="1025" max="1025" width="38.7109375" style="5" customWidth="1"/>
    <col min="1026" max="1027" width="14.7109375" style="5" customWidth="1"/>
    <col min="1028" max="1028" width="38.7109375" style="5" customWidth="1"/>
    <col min="1029" max="1029" width="6.42578125" style="5" customWidth="1"/>
    <col min="1030" max="1030" width="27" style="5" customWidth="1"/>
    <col min="1031" max="1032" width="33.85546875" style="5" customWidth="1"/>
    <col min="1033" max="1033" width="27.28515625" style="5" customWidth="1"/>
    <col min="1034" max="1266" width="11" style="5" customWidth="1"/>
    <col min="1267" max="1280" width="11" style="5"/>
    <col min="1281" max="1281" width="38.7109375" style="5" customWidth="1"/>
    <col min="1282" max="1283" width="14.7109375" style="5" customWidth="1"/>
    <col min="1284" max="1284" width="38.7109375" style="5" customWidth="1"/>
    <col min="1285" max="1285" width="6.42578125" style="5" customWidth="1"/>
    <col min="1286" max="1286" width="27" style="5" customWidth="1"/>
    <col min="1287" max="1288" width="33.85546875" style="5" customWidth="1"/>
    <col min="1289" max="1289" width="27.28515625" style="5" customWidth="1"/>
    <col min="1290" max="1522" width="11" style="5" customWidth="1"/>
    <col min="1523" max="1536" width="11" style="5"/>
    <col min="1537" max="1537" width="38.7109375" style="5" customWidth="1"/>
    <col min="1538" max="1539" width="14.7109375" style="5" customWidth="1"/>
    <col min="1540" max="1540" width="38.7109375" style="5" customWidth="1"/>
    <col min="1541" max="1541" width="6.42578125" style="5" customWidth="1"/>
    <col min="1542" max="1542" width="27" style="5" customWidth="1"/>
    <col min="1543" max="1544" width="33.85546875" style="5" customWidth="1"/>
    <col min="1545" max="1545" width="27.28515625" style="5" customWidth="1"/>
    <col min="1546" max="1778" width="11" style="5" customWidth="1"/>
    <col min="1779" max="1792" width="11" style="5"/>
    <col min="1793" max="1793" width="38.7109375" style="5" customWidth="1"/>
    <col min="1794" max="1795" width="14.7109375" style="5" customWidth="1"/>
    <col min="1796" max="1796" width="38.7109375" style="5" customWidth="1"/>
    <col min="1797" max="1797" width="6.42578125" style="5" customWidth="1"/>
    <col min="1798" max="1798" width="27" style="5" customWidth="1"/>
    <col min="1799" max="1800" width="33.85546875" style="5" customWidth="1"/>
    <col min="1801" max="1801" width="27.28515625" style="5" customWidth="1"/>
    <col min="1802" max="2034" width="11" style="5" customWidth="1"/>
    <col min="2035" max="2048" width="11" style="5"/>
    <col min="2049" max="2049" width="38.7109375" style="5" customWidth="1"/>
    <col min="2050" max="2051" width="14.7109375" style="5" customWidth="1"/>
    <col min="2052" max="2052" width="38.7109375" style="5" customWidth="1"/>
    <col min="2053" max="2053" width="6.42578125" style="5" customWidth="1"/>
    <col min="2054" max="2054" width="27" style="5" customWidth="1"/>
    <col min="2055" max="2056" width="33.85546875" style="5" customWidth="1"/>
    <col min="2057" max="2057" width="27.28515625" style="5" customWidth="1"/>
    <col min="2058" max="2290" width="11" style="5" customWidth="1"/>
    <col min="2291" max="2304" width="11" style="5"/>
    <col min="2305" max="2305" width="38.7109375" style="5" customWidth="1"/>
    <col min="2306" max="2307" width="14.7109375" style="5" customWidth="1"/>
    <col min="2308" max="2308" width="38.7109375" style="5" customWidth="1"/>
    <col min="2309" max="2309" width="6.42578125" style="5" customWidth="1"/>
    <col min="2310" max="2310" width="27" style="5" customWidth="1"/>
    <col min="2311" max="2312" width="33.85546875" style="5" customWidth="1"/>
    <col min="2313" max="2313" width="27.28515625" style="5" customWidth="1"/>
    <col min="2314" max="2546" width="11" style="5" customWidth="1"/>
    <col min="2547" max="2560" width="11" style="5"/>
    <col min="2561" max="2561" width="38.7109375" style="5" customWidth="1"/>
    <col min="2562" max="2563" width="14.7109375" style="5" customWidth="1"/>
    <col min="2564" max="2564" width="38.7109375" style="5" customWidth="1"/>
    <col min="2565" max="2565" width="6.42578125" style="5" customWidth="1"/>
    <col min="2566" max="2566" width="27" style="5" customWidth="1"/>
    <col min="2567" max="2568" width="33.85546875" style="5" customWidth="1"/>
    <col min="2569" max="2569" width="27.28515625" style="5" customWidth="1"/>
    <col min="2570" max="2802" width="11" style="5" customWidth="1"/>
    <col min="2803" max="2816" width="11" style="5"/>
    <col min="2817" max="2817" width="38.7109375" style="5" customWidth="1"/>
    <col min="2818" max="2819" width="14.7109375" style="5" customWidth="1"/>
    <col min="2820" max="2820" width="38.7109375" style="5" customWidth="1"/>
    <col min="2821" max="2821" width="6.42578125" style="5" customWidth="1"/>
    <col min="2822" max="2822" width="27" style="5" customWidth="1"/>
    <col min="2823" max="2824" width="33.85546875" style="5" customWidth="1"/>
    <col min="2825" max="2825" width="27.28515625" style="5" customWidth="1"/>
    <col min="2826" max="3058" width="11" style="5" customWidth="1"/>
    <col min="3059" max="3072" width="11" style="5"/>
    <col min="3073" max="3073" width="38.7109375" style="5" customWidth="1"/>
    <col min="3074" max="3075" width="14.7109375" style="5" customWidth="1"/>
    <col min="3076" max="3076" width="38.7109375" style="5" customWidth="1"/>
    <col min="3077" max="3077" width="6.42578125" style="5" customWidth="1"/>
    <col min="3078" max="3078" width="27" style="5" customWidth="1"/>
    <col min="3079" max="3080" width="33.85546875" style="5" customWidth="1"/>
    <col min="3081" max="3081" width="27.28515625" style="5" customWidth="1"/>
    <col min="3082" max="3314" width="11" style="5" customWidth="1"/>
    <col min="3315" max="3328" width="11" style="5"/>
    <col min="3329" max="3329" width="38.7109375" style="5" customWidth="1"/>
    <col min="3330" max="3331" width="14.7109375" style="5" customWidth="1"/>
    <col min="3332" max="3332" width="38.7109375" style="5" customWidth="1"/>
    <col min="3333" max="3333" width="6.42578125" style="5" customWidth="1"/>
    <col min="3334" max="3334" width="27" style="5" customWidth="1"/>
    <col min="3335" max="3336" width="33.85546875" style="5" customWidth="1"/>
    <col min="3337" max="3337" width="27.28515625" style="5" customWidth="1"/>
    <col min="3338" max="3570" width="11" style="5" customWidth="1"/>
    <col min="3571" max="3584" width="11" style="5"/>
    <col min="3585" max="3585" width="38.7109375" style="5" customWidth="1"/>
    <col min="3586" max="3587" width="14.7109375" style="5" customWidth="1"/>
    <col min="3588" max="3588" width="38.7109375" style="5" customWidth="1"/>
    <col min="3589" max="3589" width="6.42578125" style="5" customWidth="1"/>
    <col min="3590" max="3590" width="27" style="5" customWidth="1"/>
    <col min="3591" max="3592" width="33.85546875" style="5" customWidth="1"/>
    <col min="3593" max="3593" width="27.28515625" style="5" customWidth="1"/>
    <col min="3594" max="3826" width="11" style="5" customWidth="1"/>
    <col min="3827" max="3840" width="11" style="5"/>
    <col min="3841" max="3841" width="38.7109375" style="5" customWidth="1"/>
    <col min="3842" max="3843" width="14.7109375" style="5" customWidth="1"/>
    <col min="3844" max="3844" width="38.7109375" style="5" customWidth="1"/>
    <col min="3845" max="3845" width="6.42578125" style="5" customWidth="1"/>
    <col min="3846" max="3846" width="27" style="5" customWidth="1"/>
    <col min="3847" max="3848" width="33.85546875" style="5" customWidth="1"/>
    <col min="3849" max="3849" width="27.28515625" style="5" customWidth="1"/>
    <col min="3850" max="4082" width="11" style="5" customWidth="1"/>
    <col min="4083" max="4096" width="11" style="5"/>
    <col min="4097" max="4097" width="38.7109375" style="5" customWidth="1"/>
    <col min="4098" max="4099" width="14.7109375" style="5" customWidth="1"/>
    <col min="4100" max="4100" width="38.7109375" style="5" customWidth="1"/>
    <col min="4101" max="4101" width="6.42578125" style="5" customWidth="1"/>
    <col min="4102" max="4102" width="27" style="5" customWidth="1"/>
    <col min="4103" max="4104" width="33.85546875" style="5" customWidth="1"/>
    <col min="4105" max="4105" width="27.28515625" style="5" customWidth="1"/>
    <col min="4106" max="4338" width="11" style="5" customWidth="1"/>
    <col min="4339" max="4352" width="11" style="5"/>
    <col min="4353" max="4353" width="38.7109375" style="5" customWidth="1"/>
    <col min="4354" max="4355" width="14.7109375" style="5" customWidth="1"/>
    <col min="4356" max="4356" width="38.7109375" style="5" customWidth="1"/>
    <col min="4357" max="4357" width="6.42578125" style="5" customWidth="1"/>
    <col min="4358" max="4358" width="27" style="5" customWidth="1"/>
    <col min="4359" max="4360" width="33.85546875" style="5" customWidth="1"/>
    <col min="4361" max="4361" width="27.28515625" style="5" customWidth="1"/>
    <col min="4362" max="4594" width="11" style="5" customWidth="1"/>
    <col min="4595" max="4608" width="11" style="5"/>
    <col min="4609" max="4609" width="38.7109375" style="5" customWidth="1"/>
    <col min="4610" max="4611" width="14.7109375" style="5" customWidth="1"/>
    <col min="4612" max="4612" width="38.7109375" style="5" customWidth="1"/>
    <col min="4613" max="4613" width="6.42578125" style="5" customWidth="1"/>
    <col min="4614" max="4614" width="27" style="5" customWidth="1"/>
    <col min="4615" max="4616" width="33.85546875" style="5" customWidth="1"/>
    <col min="4617" max="4617" width="27.28515625" style="5" customWidth="1"/>
    <col min="4618" max="4850" width="11" style="5" customWidth="1"/>
    <col min="4851" max="4864" width="11" style="5"/>
    <col min="4865" max="4865" width="38.7109375" style="5" customWidth="1"/>
    <col min="4866" max="4867" width="14.7109375" style="5" customWidth="1"/>
    <col min="4868" max="4868" width="38.7109375" style="5" customWidth="1"/>
    <col min="4869" max="4869" width="6.42578125" style="5" customWidth="1"/>
    <col min="4870" max="4870" width="27" style="5" customWidth="1"/>
    <col min="4871" max="4872" width="33.85546875" style="5" customWidth="1"/>
    <col min="4873" max="4873" width="27.28515625" style="5" customWidth="1"/>
    <col min="4874" max="5106" width="11" style="5" customWidth="1"/>
    <col min="5107" max="5120" width="11" style="5"/>
    <col min="5121" max="5121" width="38.7109375" style="5" customWidth="1"/>
    <col min="5122" max="5123" width="14.7109375" style="5" customWidth="1"/>
    <col min="5124" max="5124" width="38.7109375" style="5" customWidth="1"/>
    <col min="5125" max="5125" width="6.42578125" style="5" customWidth="1"/>
    <col min="5126" max="5126" width="27" style="5" customWidth="1"/>
    <col min="5127" max="5128" width="33.85546875" style="5" customWidth="1"/>
    <col min="5129" max="5129" width="27.28515625" style="5" customWidth="1"/>
    <col min="5130" max="5362" width="11" style="5" customWidth="1"/>
    <col min="5363" max="5376" width="11" style="5"/>
    <col min="5377" max="5377" width="38.7109375" style="5" customWidth="1"/>
    <col min="5378" max="5379" width="14.7109375" style="5" customWidth="1"/>
    <col min="5380" max="5380" width="38.7109375" style="5" customWidth="1"/>
    <col min="5381" max="5381" width="6.42578125" style="5" customWidth="1"/>
    <col min="5382" max="5382" width="27" style="5" customWidth="1"/>
    <col min="5383" max="5384" width="33.85546875" style="5" customWidth="1"/>
    <col min="5385" max="5385" width="27.28515625" style="5" customWidth="1"/>
    <col min="5386" max="5618" width="11" style="5" customWidth="1"/>
    <col min="5619" max="5632" width="11" style="5"/>
    <col min="5633" max="5633" width="38.7109375" style="5" customWidth="1"/>
    <col min="5634" max="5635" width="14.7109375" style="5" customWidth="1"/>
    <col min="5636" max="5636" width="38.7109375" style="5" customWidth="1"/>
    <col min="5637" max="5637" width="6.42578125" style="5" customWidth="1"/>
    <col min="5638" max="5638" width="27" style="5" customWidth="1"/>
    <col min="5639" max="5640" width="33.85546875" style="5" customWidth="1"/>
    <col min="5641" max="5641" width="27.28515625" style="5" customWidth="1"/>
    <col min="5642" max="5874" width="11" style="5" customWidth="1"/>
    <col min="5875" max="5888" width="11" style="5"/>
    <col min="5889" max="5889" width="38.7109375" style="5" customWidth="1"/>
    <col min="5890" max="5891" width="14.7109375" style="5" customWidth="1"/>
    <col min="5892" max="5892" width="38.7109375" style="5" customWidth="1"/>
    <col min="5893" max="5893" width="6.42578125" style="5" customWidth="1"/>
    <col min="5894" max="5894" width="27" style="5" customWidth="1"/>
    <col min="5895" max="5896" width="33.85546875" style="5" customWidth="1"/>
    <col min="5897" max="5897" width="27.28515625" style="5" customWidth="1"/>
    <col min="5898" max="6130" width="11" style="5" customWidth="1"/>
    <col min="6131" max="6144" width="11" style="5"/>
    <col min="6145" max="6145" width="38.7109375" style="5" customWidth="1"/>
    <col min="6146" max="6147" width="14.7109375" style="5" customWidth="1"/>
    <col min="6148" max="6148" width="38.7109375" style="5" customWidth="1"/>
    <col min="6149" max="6149" width="6.42578125" style="5" customWidth="1"/>
    <col min="6150" max="6150" width="27" style="5" customWidth="1"/>
    <col min="6151" max="6152" width="33.85546875" style="5" customWidth="1"/>
    <col min="6153" max="6153" width="27.28515625" style="5" customWidth="1"/>
    <col min="6154" max="6386" width="11" style="5" customWidth="1"/>
    <col min="6387" max="6400" width="11" style="5"/>
    <col min="6401" max="6401" width="38.7109375" style="5" customWidth="1"/>
    <col min="6402" max="6403" width="14.7109375" style="5" customWidth="1"/>
    <col min="6404" max="6404" width="38.7109375" style="5" customWidth="1"/>
    <col min="6405" max="6405" width="6.42578125" style="5" customWidth="1"/>
    <col min="6406" max="6406" width="27" style="5" customWidth="1"/>
    <col min="6407" max="6408" width="33.85546875" style="5" customWidth="1"/>
    <col min="6409" max="6409" width="27.28515625" style="5" customWidth="1"/>
    <col min="6410" max="6642" width="11" style="5" customWidth="1"/>
    <col min="6643" max="6656" width="11" style="5"/>
    <col min="6657" max="6657" width="38.7109375" style="5" customWidth="1"/>
    <col min="6658" max="6659" width="14.7109375" style="5" customWidth="1"/>
    <col min="6660" max="6660" width="38.7109375" style="5" customWidth="1"/>
    <col min="6661" max="6661" width="6.42578125" style="5" customWidth="1"/>
    <col min="6662" max="6662" width="27" style="5" customWidth="1"/>
    <col min="6663" max="6664" width="33.85546875" style="5" customWidth="1"/>
    <col min="6665" max="6665" width="27.28515625" style="5" customWidth="1"/>
    <col min="6666" max="6898" width="11" style="5" customWidth="1"/>
    <col min="6899" max="6912" width="11" style="5"/>
    <col min="6913" max="6913" width="38.7109375" style="5" customWidth="1"/>
    <col min="6914" max="6915" width="14.7109375" style="5" customWidth="1"/>
    <col min="6916" max="6916" width="38.7109375" style="5" customWidth="1"/>
    <col min="6917" max="6917" width="6.42578125" style="5" customWidth="1"/>
    <col min="6918" max="6918" width="27" style="5" customWidth="1"/>
    <col min="6919" max="6920" width="33.85546875" style="5" customWidth="1"/>
    <col min="6921" max="6921" width="27.28515625" style="5" customWidth="1"/>
    <col min="6922" max="7154" width="11" style="5" customWidth="1"/>
    <col min="7155" max="7168" width="11" style="5"/>
    <col min="7169" max="7169" width="38.7109375" style="5" customWidth="1"/>
    <col min="7170" max="7171" width="14.7109375" style="5" customWidth="1"/>
    <col min="7172" max="7172" width="38.7109375" style="5" customWidth="1"/>
    <col min="7173" max="7173" width="6.42578125" style="5" customWidth="1"/>
    <col min="7174" max="7174" width="27" style="5" customWidth="1"/>
    <col min="7175" max="7176" width="33.85546875" style="5" customWidth="1"/>
    <col min="7177" max="7177" width="27.28515625" style="5" customWidth="1"/>
    <col min="7178" max="7410" width="11" style="5" customWidth="1"/>
    <col min="7411" max="7424" width="11" style="5"/>
    <col min="7425" max="7425" width="38.7109375" style="5" customWidth="1"/>
    <col min="7426" max="7427" width="14.7109375" style="5" customWidth="1"/>
    <col min="7428" max="7428" width="38.7109375" style="5" customWidth="1"/>
    <col min="7429" max="7429" width="6.42578125" style="5" customWidth="1"/>
    <col min="7430" max="7430" width="27" style="5" customWidth="1"/>
    <col min="7431" max="7432" width="33.85546875" style="5" customWidth="1"/>
    <col min="7433" max="7433" width="27.28515625" style="5" customWidth="1"/>
    <col min="7434" max="7666" width="11" style="5" customWidth="1"/>
    <col min="7667" max="7680" width="11" style="5"/>
    <col min="7681" max="7681" width="38.7109375" style="5" customWidth="1"/>
    <col min="7682" max="7683" width="14.7109375" style="5" customWidth="1"/>
    <col min="7684" max="7684" width="38.7109375" style="5" customWidth="1"/>
    <col min="7685" max="7685" width="6.42578125" style="5" customWidth="1"/>
    <col min="7686" max="7686" width="27" style="5" customWidth="1"/>
    <col min="7687" max="7688" width="33.85546875" style="5" customWidth="1"/>
    <col min="7689" max="7689" width="27.28515625" style="5" customWidth="1"/>
    <col min="7690" max="7922" width="11" style="5" customWidth="1"/>
    <col min="7923" max="7936" width="11" style="5"/>
    <col min="7937" max="7937" width="38.7109375" style="5" customWidth="1"/>
    <col min="7938" max="7939" width="14.7109375" style="5" customWidth="1"/>
    <col min="7940" max="7940" width="38.7109375" style="5" customWidth="1"/>
    <col min="7941" max="7941" width="6.42578125" style="5" customWidth="1"/>
    <col min="7942" max="7942" width="27" style="5" customWidth="1"/>
    <col min="7943" max="7944" width="33.85546875" style="5" customWidth="1"/>
    <col min="7945" max="7945" width="27.28515625" style="5" customWidth="1"/>
    <col min="7946" max="8178" width="11" style="5" customWidth="1"/>
    <col min="8179" max="8192" width="11" style="5"/>
    <col min="8193" max="8193" width="38.7109375" style="5" customWidth="1"/>
    <col min="8194" max="8195" width="14.7109375" style="5" customWidth="1"/>
    <col min="8196" max="8196" width="38.7109375" style="5" customWidth="1"/>
    <col min="8197" max="8197" width="6.42578125" style="5" customWidth="1"/>
    <col min="8198" max="8198" width="27" style="5" customWidth="1"/>
    <col min="8199" max="8200" width="33.85546875" style="5" customWidth="1"/>
    <col min="8201" max="8201" width="27.28515625" style="5" customWidth="1"/>
    <col min="8202" max="8434" width="11" style="5" customWidth="1"/>
    <col min="8435" max="8448" width="11" style="5"/>
    <col min="8449" max="8449" width="38.7109375" style="5" customWidth="1"/>
    <col min="8450" max="8451" width="14.7109375" style="5" customWidth="1"/>
    <col min="8452" max="8452" width="38.7109375" style="5" customWidth="1"/>
    <col min="8453" max="8453" width="6.42578125" style="5" customWidth="1"/>
    <col min="8454" max="8454" width="27" style="5" customWidth="1"/>
    <col min="8455" max="8456" width="33.85546875" style="5" customWidth="1"/>
    <col min="8457" max="8457" width="27.28515625" style="5" customWidth="1"/>
    <col min="8458" max="8690" width="11" style="5" customWidth="1"/>
    <col min="8691" max="8704" width="11" style="5"/>
    <col min="8705" max="8705" width="38.7109375" style="5" customWidth="1"/>
    <col min="8706" max="8707" width="14.7109375" style="5" customWidth="1"/>
    <col min="8708" max="8708" width="38.7109375" style="5" customWidth="1"/>
    <col min="8709" max="8709" width="6.42578125" style="5" customWidth="1"/>
    <col min="8710" max="8710" width="27" style="5" customWidth="1"/>
    <col min="8711" max="8712" width="33.85546875" style="5" customWidth="1"/>
    <col min="8713" max="8713" width="27.28515625" style="5" customWidth="1"/>
    <col min="8714" max="8946" width="11" style="5" customWidth="1"/>
    <col min="8947" max="8960" width="11" style="5"/>
    <col min="8961" max="8961" width="38.7109375" style="5" customWidth="1"/>
    <col min="8962" max="8963" width="14.7109375" style="5" customWidth="1"/>
    <col min="8964" max="8964" width="38.7109375" style="5" customWidth="1"/>
    <col min="8965" max="8965" width="6.42578125" style="5" customWidth="1"/>
    <col min="8966" max="8966" width="27" style="5" customWidth="1"/>
    <col min="8967" max="8968" width="33.85546875" style="5" customWidth="1"/>
    <col min="8969" max="8969" width="27.28515625" style="5" customWidth="1"/>
    <col min="8970" max="9202" width="11" style="5" customWidth="1"/>
    <col min="9203" max="9216" width="11" style="5"/>
    <col min="9217" max="9217" width="38.7109375" style="5" customWidth="1"/>
    <col min="9218" max="9219" width="14.7109375" style="5" customWidth="1"/>
    <col min="9220" max="9220" width="38.7109375" style="5" customWidth="1"/>
    <col min="9221" max="9221" width="6.42578125" style="5" customWidth="1"/>
    <col min="9222" max="9222" width="27" style="5" customWidth="1"/>
    <col min="9223" max="9224" width="33.85546875" style="5" customWidth="1"/>
    <col min="9225" max="9225" width="27.28515625" style="5" customWidth="1"/>
    <col min="9226" max="9458" width="11" style="5" customWidth="1"/>
    <col min="9459" max="9472" width="11" style="5"/>
    <col min="9473" max="9473" width="38.7109375" style="5" customWidth="1"/>
    <col min="9474" max="9475" width="14.7109375" style="5" customWidth="1"/>
    <col min="9476" max="9476" width="38.7109375" style="5" customWidth="1"/>
    <col min="9477" max="9477" width="6.42578125" style="5" customWidth="1"/>
    <col min="9478" max="9478" width="27" style="5" customWidth="1"/>
    <col min="9479" max="9480" width="33.85546875" style="5" customWidth="1"/>
    <col min="9481" max="9481" width="27.28515625" style="5" customWidth="1"/>
    <col min="9482" max="9714" width="11" style="5" customWidth="1"/>
    <col min="9715" max="9728" width="11" style="5"/>
    <col min="9729" max="9729" width="38.7109375" style="5" customWidth="1"/>
    <col min="9730" max="9731" width="14.7109375" style="5" customWidth="1"/>
    <col min="9732" max="9732" width="38.7109375" style="5" customWidth="1"/>
    <col min="9733" max="9733" width="6.42578125" style="5" customWidth="1"/>
    <col min="9734" max="9734" width="27" style="5" customWidth="1"/>
    <col min="9735" max="9736" width="33.85546875" style="5" customWidth="1"/>
    <col min="9737" max="9737" width="27.28515625" style="5" customWidth="1"/>
    <col min="9738" max="9970" width="11" style="5" customWidth="1"/>
    <col min="9971" max="9984" width="11" style="5"/>
    <col min="9985" max="9985" width="38.7109375" style="5" customWidth="1"/>
    <col min="9986" max="9987" width="14.7109375" style="5" customWidth="1"/>
    <col min="9988" max="9988" width="38.7109375" style="5" customWidth="1"/>
    <col min="9989" max="9989" width="6.42578125" style="5" customWidth="1"/>
    <col min="9990" max="9990" width="27" style="5" customWidth="1"/>
    <col min="9991" max="9992" width="33.85546875" style="5" customWidth="1"/>
    <col min="9993" max="9993" width="27.28515625" style="5" customWidth="1"/>
    <col min="9994" max="10226" width="11" style="5" customWidth="1"/>
    <col min="10227" max="10240" width="11" style="5"/>
    <col min="10241" max="10241" width="38.7109375" style="5" customWidth="1"/>
    <col min="10242" max="10243" width="14.7109375" style="5" customWidth="1"/>
    <col min="10244" max="10244" width="38.7109375" style="5" customWidth="1"/>
    <col min="10245" max="10245" width="6.42578125" style="5" customWidth="1"/>
    <col min="10246" max="10246" width="27" style="5" customWidth="1"/>
    <col min="10247" max="10248" width="33.85546875" style="5" customWidth="1"/>
    <col min="10249" max="10249" width="27.28515625" style="5" customWidth="1"/>
    <col min="10250" max="10482" width="11" style="5" customWidth="1"/>
    <col min="10483" max="10496" width="11" style="5"/>
    <col min="10497" max="10497" width="38.7109375" style="5" customWidth="1"/>
    <col min="10498" max="10499" width="14.7109375" style="5" customWidth="1"/>
    <col min="10500" max="10500" width="38.7109375" style="5" customWidth="1"/>
    <col min="10501" max="10501" width="6.42578125" style="5" customWidth="1"/>
    <col min="10502" max="10502" width="27" style="5" customWidth="1"/>
    <col min="10503" max="10504" width="33.85546875" style="5" customWidth="1"/>
    <col min="10505" max="10505" width="27.28515625" style="5" customWidth="1"/>
    <col min="10506" max="10738" width="11" style="5" customWidth="1"/>
    <col min="10739" max="10752" width="11" style="5"/>
    <col min="10753" max="10753" width="38.7109375" style="5" customWidth="1"/>
    <col min="10754" max="10755" width="14.7109375" style="5" customWidth="1"/>
    <col min="10756" max="10756" width="38.7109375" style="5" customWidth="1"/>
    <col min="10757" max="10757" width="6.42578125" style="5" customWidth="1"/>
    <col min="10758" max="10758" width="27" style="5" customWidth="1"/>
    <col min="10759" max="10760" width="33.85546875" style="5" customWidth="1"/>
    <col min="10761" max="10761" width="27.28515625" style="5" customWidth="1"/>
    <col min="10762" max="10994" width="11" style="5" customWidth="1"/>
    <col min="10995" max="11008" width="11" style="5"/>
    <col min="11009" max="11009" width="38.7109375" style="5" customWidth="1"/>
    <col min="11010" max="11011" width="14.7109375" style="5" customWidth="1"/>
    <col min="11012" max="11012" width="38.7109375" style="5" customWidth="1"/>
    <col min="11013" max="11013" width="6.42578125" style="5" customWidth="1"/>
    <col min="11014" max="11014" width="27" style="5" customWidth="1"/>
    <col min="11015" max="11016" width="33.85546875" style="5" customWidth="1"/>
    <col min="11017" max="11017" width="27.28515625" style="5" customWidth="1"/>
    <col min="11018" max="11250" width="11" style="5" customWidth="1"/>
    <col min="11251" max="11264" width="11" style="5"/>
    <col min="11265" max="11265" width="38.7109375" style="5" customWidth="1"/>
    <col min="11266" max="11267" width="14.7109375" style="5" customWidth="1"/>
    <col min="11268" max="11268" width="38.7109375" style="5" customWidth="1"/>
    <col min="11269" max="11269" width="6.42578125" style="5" customWidth="1"/>
    <col min="11270" max="11270" width="27" style="5" customWidth="1"/>
    <col min="11271" max="11272" width="33.85546875" style="5" customWidth="1"/>
    <col min="11273" max="11273" width="27.28515625" style="5" customWidth="1"/>
    <col min="11274" max="11506" width="11" style="5" customWidth="1"/>
    <col min="11507" max="11520" width="11" style="5"/>
    <col min="11521" max="11521" width="38.7109375" style="5" customWidth="1"/>
    <col min="11522" max="11523" width="14.7109375" style="5" customWidth="1"/>
    <col min="11524" max="11524" width="38.7109375" style="5" customWidth="1"/>
    <col min="11525" max="11525" width="6.42578125" style="5" customWidth="1"/>
    <col min="11526" max="11526" width="27" style="5" customWidth="1"/>
    <col min="11527" max="11528" width="33.85546875" style="5" customWidth="1"/>
    <col min="11529" max="11529" width="27.28515625" style="5" customWidth="1"/>
    <col min="11530" max="11762" width="11" style="5" customWidth="1"/>
    <col min="11763" max="11776" width="11" style="5"/>
    <col min="11777" max="11777" width="38.7109375" style="5" customWidth="1"/>
    <col min="11778" max="11779" width="14.7109375" style="5" customWidth="1"/>
    <col min="11780" max="11780" width="38.7109375" style="5" customWidth="1"/>
    <col min="11781" max="11781" width="6.42578125" style="5" customWidth="1"/>
    <col min="11782" max="11782" width="27" style="5" customWidth="1"/>
    <col min="11783" max="11784" width="33.85546875" style="5" customWidth="1"/>
    <col min="11785" max="11785" width="27.28515625" style="5" customWidth="1"/>
    <col min="11786" max="12018" width="11" style="5" customWidth="1"/>
    <col min="12019" max="12032" width="11" style="5"/>
    <col min="12033" max="12033" width="38.7109375" style="5" customWidth="1"/>
    <col min="12034" max="12035" width="14.7109375" style="5" customWidth="1"/>
    <col min="12036" max="12036" width="38.7109375" style="5" customWidth="1"/>
    <col min="12037" max="12037" width="6.42578125" style="5" customWidth="1"/>
    <col min="12038" max="12038" width="27" style="5" customWidth="1"/>
    <col min="12039" max="12040" width="33.85546875" style="5" customWidth="1"/>
    <col min="12041" max="12041" width="27.28515625" style="5" customWidth="1"/>
    <col min="12042" max="12274" width="11" style="5" customWidth="1"/>
    <col min="12275" max="12288" width="11" style="5"/>
    <col min="12289" max="12289" width="38.7109375" style="5" customWidth="1"/>
    <col min="12290" max="12291" width="14.7109375" style="5" customWidth="1"/>
    <col min="12292" max="12292" width="38.7109375" style="5" customWidth="1"/>
    <col min="12293" max="12293" width="6.42578125" style="5" customWidth="1"/>
    <col min="12294" max="12294" width="27" style="5" customWidth="1"/>
    <col min="12295" max="12296" width="33.85546875" style="5" customWidth="1"/>
    <col min="12297" max="12297" width="27.28515625" style="5" customWidth="1"/>
    <col min="12298" max="12530" width="11" style="5" customWidth="1"/>
    <col min="12531" max="12544" width="11" style="5"/>
    <col min="12545" max="12545" width="38.7109375" style="5" customWidth="1"/>
    <col min="12546" max="12547" width="14.7109375" style="5" customWidth="1"/>
    <col min="12548" max="12548" width="38.7109375" style="5" customWidth="1"/>
    <col min="12549" max="12549" width="6.42578125" style="5" customWidth="1"/>
    <col min="12550" max="12550" width="27" style="5" customWidth="1"/>
    <col min="12551" max="12552" width="33.85546875" style="5" customWidth="1"/>
    <col min="12553" max="12553" width="27.28515625" style="5" customWidth="1"/>
    <col min="12554" max="12786" width="11" style="5" customWidth="1"/>
    <col min="12787" max="12800" width="11" style="5"/>
    <col min="12801" max="12801" width="38.7109375" style="5" customWidth="1"/>
    <col min="12802" max="12803" width="14.7109375" style="5" customWidth="1"/>
    <col min="12804" max="12804" width="38.7109375" style="5" customWidth="1"/>
    <col min="12805" max="12805" width="6.42578125" style="5" customWidth="1"/>
    <col min="12806" max="12806" width="27" style="5" customWidth="1"/>
    <col min="12807" max="12808" width="33.85546875" style="5" customWidth="1"/>
    <col min="12809" max="12809" width="27.28515625" style="5" customWidth="1"/>
    <col min="12810" max="13042" width="11" style="5" customWidth="1"/>
    <col min="13043" max="13056" width="11" style="5"/>
    <col min="13057" max="13057" width="38.7109375" style="5" customWidth="1"/>
    <col min="13058" max="13059" width="14.7109375" style="5" customWidth="1"/>
    <col min="13060" max="13060" width="38.7109375" style="5" customWidth="1"/>
    <col min="13061" max="13061" width="6.42578125" style="5" customWidth="1"/>
    <col min="13062" max="13062" width="27" style="5" customWidth="1"/>
    <col min="13063" max="13064" width="33.85546875" style="5" customWidth="1"/>
    <col min="13065" max="13065" width="27.28515625" style="5" customWidth="1"/>
    <col min="13066" max="13298" width="11" style="5" customWidth="1"/>
    <col min="13299" max="13312" width="11" style="5"/>
    <col min="13313" max="13313" width="38.7109375" style="5" customWidth="1"/>
    <col min="13314" max="13315" width="14.7109375" style="5" customWidth="1"/>
    <col min="13316" max="13316" width="38.7109375" style="5" customWidth="1"/>
    <col min="13317" max="13317" width="6.42578125" style="5" customWidth="1"/>
    <col min="13318" max="13318" width="27" style="5" customWidth="1"/>
    <col min="13319" max="13320" width="33.85546875" style="5" customWidth="1"/>
    <col min="13321" max="13321" width="27.28515625" style="5" customWidth="1"/>
    <col min="13322" max="13554" width="11" style="5" customWidth="1"/>
    <col min="13555" max="13568" width="11" style="5"/>
    <col min="13569" max="13569" width="38.7109375" style="5" customWidth="1"/>
    <col min="13570" max="13571" width="14.7109375" style="5" customWidth="1"/>
    <col min="13572" max="13572" width="38.7109375" style="5" customWidth="1"/>
    <col min="13573" max="13573" width="6.42578125" style="5" customWidth="1"/>
    <col min="13574" max="13574" width="27" style="5" customWidth="1"/>
    <col min="13575" max="13576" width="33.85546875" style="5" customWidth="1"/>
    <col min="13577" max="13577" width="27.28515625" style="5" customWidth="1"/>
    <col min="13578" max="13810" width="11" style="5" customWidth="1"/>
    <col min="13811" max="13824" width="11" style="5"/>
    <col min="13825" max="13825" width="38.7109375" style="5" customWidth="1"/>
    <col min="13826" max="13827" width="14.7109375" style="5" customWidth="1"/>
    <col min="13828" max="13828" width="38.7109375" style="5" customWidth="1"/>
    <col min="13829" max="13829" width="6.42578125" style="5" customWidth="1"/>
    <col min="13830" max="13830" width="27" style="5" customWidth="1"/>
    <col min="13831" max="13832" width="33.85546875" style="5" customWidth="1"/>
    <col min="13833" max="13833" width="27.28515625" style="5" customWidth="1"/>
    <col min="13834" max="14066" width="11" style="5" customWidth="1"/>
    <col min="14067" max="14080" width="11" style="5"/>
    <col min="14081" max="14081" width="38.7109375" style="5" customWidth="1"/>
    <col min="14082" max="14083" width="14.7109375" style="5" customWidth="1"/>
    <col min="14084" max="14084" width="38.7109375" style="5" customWidth="1"/>
    <col min="14085" max="14085" width="6.42578125" style="5" customWidth="1"/>
    <col min="14086" max="14086" width="27" style="5" customWidth="1"/>
    <col min="14087" max="14088" width="33.85546875" style="5" customWidth="1"/>
    <col min="14089" max="14089" width="27.28515625" style="5" customWidth="1"/>
    <col min="14090" max="14322" width="11" style="5" customWidth="1"/>
    <col min="14323" max="14336" width="11" style="5"/>
    <col min="14337" max="14337" width="38.7109375" style="5" customWidth="1"/>
    <col min="14338" max="14339" width="14.7109375" style="5" customWidth="1"/>
    <col min="14340" max="14340" width="38.7109375" style="5" customWidth="1"/>
    <col min="14341" max="14341" width="6.42578125" style="5" customWidth="1"/>
    <col min="14342" max="14342" width="27" style="5" customWidth="1"/>
    <col min="14343" max="14344" width="33.85546875" style="5" customWidth="1"/>
    <col min="14345" max="14345" width="27.28515625" style="5" customWidth="1"/>
    <col min="14346" max="14578" width="11" style="5" customWidth="1"/>
    <col min="14579" max="14592" width="11" style="5"/>
    <col min="14593" max="14593" width="38.7109375" style="5" customWidth="1"/>
    <col min="14594" max="14595" width="14.7109375" style="5" customWidth="1"/>
    <col min="14596" max="14596" width="38.7109375" style="5" customWidth="1"/>
    <col min="14597" max="14597" width="6.42578125" style="5" customWidth="1"/>
    <col min="14598" max="14598" width="27" style="5" customWidth="1"/>
    <col min="14599" max="14600" width="33.85546875" style="5" customWidth="1"/>
    <col min="14601" max="14601" width="27.28515625" style="5" customWidth="1"/>
    <col min="14602" max="14834" width="11" style="5" customWidth="1"/>
    <col min="14835" max="14848" width="11" style="5"/>
    <col min="14849" max="14849" width="38.7109375" style="5" customWidth="1"/>
    <col min="14850" max="14851" width="14.7109375" style="5" customWidth="1"/>
    <col min="14852" max="14852" width="38.7109375" style="5" customWidth="1"/>
    <col min="14853" max="14853" width="6.42578125" style="5" customWidth="1"/>
    <col min="14854" max="14854" width="27" style="5" customWidth="1"/>
    <col min="14855" max="14856" width="33.85546875" style="5" customWidth="1"/>
    <col min="14857" max="14857" width="27.28515625" style="5" customWidth="1"/>
    <col min="14858" max="15090" width="11" style="5" customWidth="1"/>
    <col min="15091" max="15104" width="11" style="5"/>
    <col min="15105" max="15105" width="38.7109375" style="5" customWidth="1"/>
    <col min="15106" max="15107" width="14.7109375" style="5" customWidth="1"/>
    <col min="15108" max="15108" width="38.7109375" style="5" customWidth="1"/>
    <col min="15109" max="15109" width="6.42578125" style="5" customWidth="1"/>
    <col min="15110" max="15110" width="27" style="5" customWidth="1"/>
    <col min="15111" max="15112" width="33.85546875" style="5" customWidth="1"/>
    <col min="15113" max="15113" width="27.28515625" style="5" customWidth="1"/>
    <col min="15114" max="15346" width="11" style="5" customWidth="1"/>
    <col min="15347" max="15360" width="11" style="5"/>
    <col min="15361" max="15361" width="38.7109375" style="5" customWidth="1"/>
    <col min="15362" max="15363" width="14.7109375" style="5" customWidth="1"/>
    <col min="15364" max="15364" width="38.7109375" style="5" customWidth="1"/>
    <col min="15365" max="15365" width="6.42578125" style="5" customWidth="1"/>
    <col min="15366" max="15366" width="27" style="5" customWidth="1"/>
    <col min="15367" max="15368" width="33.85546875" style="5" customWidth="1"/>
    <col min="15369" max="15369" width="27.28515625" style="5" customWidth="1"/>
    <col min="15370" max="15602" width="11" style="5" customWidth="1"/>
    <col min="15603" max="15616" width="11" style="5"/>
    <col min="15617" max="15617" width="38.7109375" style="5" customWidth="1"/>
    <col min="15618" max="15619" width="14.7109375" style="5" customWidth="1"/>
    <col min="15620" max="15620" width="38.7109375" style="5" customWidth="1"/>
    <col min="15621" max="15621" width="6.42578125" style="5" customWidth="1"/>
    <col min="15622" max="15622" width="27" style="5" customWidth="1"/>
    <col min="15623" max="15624" width="33.85546875" style="5" customWidth="1"/>
    <col min="15625" max="15625" width="27.28515625" style="5" customWidth="1"/>
    <col min="15626" max="15858" width="11" style="5" customWidth="1"/>
    <col min="15859" max="15872" width="11" style="5"/>
    <col min="15873" max="15873" width="38.7109375" style="5" customWidth="1"/>
    <col min="15874" max="15875" width="14.7109375" style="5" customWidth="1"/>
    <col min="15876" max="15876" width="38.7109375" style="5" customWidth="1"/>
    <col min="15877" max="15877" width="6.42578125" style="5" customWidth="1"/>
    <col min="15878" max="15878" width="27" style="5" customWidth="1"/>
    <col min="15879" max="15880" width="33.85546875" style="5" customWidth="1"/>
    <col min="15881" max="15881" width="27.28515625" style="5" customWidth="1"/>
    <col min="15882" max="16114" width="11" style="5" customWidth="1"/>
    <col min="16115" max="16128" width="11" style="5"/>
    <col min="16129" max="16129" width="38.7109375" style="5" customWidth="1"/>
    <col min="16130" max="16131" width="14.7109375" style="5" customWidth="1"/>
    <col min="16132" max="16132" width="38.7109375" style="5" customWidth="1"/>
    <col min="16133" max="16133" width="6.42578125" style="5" customWidth="1"/>
    <col min="16134" max="16134" width="27" style="5" customWidth="1"/>
    <col min="16135" max="16136" width="33.85546875" style="5" customWidth="1"/>
    <col min="16137" max="16137" width="27.28515625" style="5" customWidth="1"/>
    <col min="16138" max="16370" width="11" style="5" customWidth="1"/>
    <col min="16371" max="16384" width="11" style="5"/>
  </cols>
  <sheetData>
    <row r="1" spans="1:9" ht="24.75" customHeight="1">
      <c r="A1" s="847" t="s">
        <v>2</v>
      </c>
      <c r="B1" s="860"/>
      <c r="C1" s="860"/>
      <c r="D1" s="855" t="s">
        <v>188</v>
      </c>
      <c r="E1" s="6"/>
      <c r="F1" s="6"/>
      <c r="G1" s="6"/>
    </row>
    <row r="2" spans="1:9" ht="18.95" customHeight="1">
      <c r="E2" s="6"/>
      <c r="F2" s="6"/>
      <c r="G2" s="6"/>
    </row>
    <row r="3" spans="1:9" s="80" customFormat="1" ht="18.95" customHeight="1">
      <c r="A3" s="43" t="s">
        <v>1127</v>
      </c>
      <c r="B3" s="9"/>
      <c r="C3" s="9"/>
      <c r="D3" s="164" t="s">
        <v>1129</v>
      </c>
      <c r="E3" s="217"/>
      <c r="F3" s="217"/>
      <c r="G3" s="217"/>
    </row>
    <row r="4" spans="1:9" ht="18.95" customHeight="1">
      <c r="A4" s="43" t="s">
        <v>1128</v>
      </c>
      <c r="D4" s="164" t="s">
        <v>1130</v>
      </c>
      <c r="E4" s="6"/>
      <c r="F4" s="6"/>
      <c r="G4" s="6"/>
    </row>
    <row r="5" spans="1:9" ht="18.95" customHeight="1">
      <c r="A5" s="218" t="s">
        <v>298</v>
      </c>
      <c r="B5" s="219"/>
      <c r="C5" s="219"/>
      <c r="F5" s="123"/>
    </row>
    <row r="6" spans="1:9">
      <c r="A6" s="46">
        <v>2020</v>
      </c>
      <c r="B6" s="220" t="s">
        <v>1068</v>
      </c>
      <c r="C6" s="18" t="s">
        <v>299</v>
      </c>
      <c r="D6" s="13">
        <v>2020</v>
      </c>
      <c r="E6" s="16"/>
      <c r="I6" s="6"/>
    </row>
    <row r="7" spans="1:9" ht="15" customHeight="1">
      <c r="A7" s="10"/>
      <c r="B7" s="221" t="s">
        <v>1069</v>
      </c>
      <c r="C7" s="143" t="s">
        <v>300</v>
      </c>
      <c r="D7" s="107"/>
      <c r="E7" s="107"/>
      <c r="I7" s="6"/>
    </row>
    <row r="8" spans="1:9" ht="8.1" customHeight="1">
      <c r="A8" s="222"/>
      <c r="D8" s="107"/>
      <c r="E8" s="107"/>
      <c r="I8" s="6"/>
    </row>
    <row r="9" spans="1:9" ht="14.1" customHeight="1">
      <c r="A9" s="19" t="s">
        <v>16</v>
      </c>
      <c r="B9" s="223">
        <f>SUM(B10:B17)</f>
        <v>802</v>
      </c>
      <c r="C9" s="223">
        <f>SUM(C10:C17)</f>
        <v>1049</v>
      </c>
      <c r="D9" s="788" t="s">
        <v>17</v>
      </c>
    </row>
    <row r="10" spans="1:9" ht="14.1" customHeight="1">
      <c r="A10" s="40" t="s">
        <v>301</v>
      </c>
      <c r="B10" s="905">
        <v>137</v>
      </c>
      <c r="C10" s="905">
        <v>38</v>
      </c>
      <c r="D10" s="789" t="s">
        <v>18</v>
      </c>
    </row>
    <row r="11" spans="1:9" ht="14.1" customHeight="1">
      <c r="A11" s="40" t="s">
        <v>302</v>
      </c>
      <c r="B11" s="905">
        <v>70</v>
      </c>
      <c r="C11" s="905">
        <v>22</v>
      </c>
      <c r="D11" s="789" t="s">
        <v>19</v>
      </c>
      <c r="E11" s="224"/>
    </row>
    <row r="12" spans="1:9" ht="14.1" customHeight="1">
      <c r="A12" s="28" t="s">
        <v>303</v>
      </c>
      <c r="B12" s="905">
        <v>11</v>
      </c>
      <c r="C12" s="905">
        <v>2</v>
      </c>
      <c r="D12" s="789" t="s">
        <v>20</v>
      </c>
      <c r="E12" s="224"/>
    </row>
    <row r="13" spans="1:9" ht="14.1" customHeight="1">
      <c r="A13" s="790" t="s">
        <v>304</v>
      </c>
      <c r="B13" s="905">
        <v>104</v>
      </c>
      <c r="C13" s="905">
        <v>93</v>
      </c>
      <c r="D13" s="789" t="s">
        <v>21</v>
      </c>
      <c r="E13" s="224"/>
    </row>
    <row r="14" spans="1:9" ht="14.1" customHeight="1">
      <c r="A14" s="790" t="s">
        <v>1058</v>
      </c>
      <c r="B14" s="905">
        <v>52</v>
      </c>
      <c r="C14" s="905">
        <v>19</v>
      </c>
      <c r="D14" s="789" t="s">
        <v>23</v>
      </c>
      <c r="E14" s="224"/>
    </row>
    <row r="15" spans="1:9" ht="14.1" customHeight="1">
      <c r="A15" s="790" t="s">
        <v>305</v>
      </c>
      <c r="B15" s="905">
        <v>54</v>
      </c>
      <c r="C15" s="905">
        <v>18</v>
      </c>
      <c r="D15" s="789" t="s">
        <v>25</v>
      </c>
      <c r="E15" s="224"/>
    </row>
    <row r="16" spans="1:9" ht="14.1" customHeight="1">
      <c r="A16" s="790" t="s">
        <v>1059</v>
      </c>
      <c r="B16" s="905">
        <v>247</v>
      </c>
      <c r="C16" s="905">
        <v>610</v>
      </c>
      <c r="D16" s="789" t="s">
        <v>27</v>
      </c>
      <c r="E16" s="224"/>
    </row>
    <row r="17" spans="1:5" ht="14.1" customHeight="1">
      <c r="A17" s="790" t="s">
        <v>1060</v>
      </c>
      <c r="B17" s="905">
        <v>127</v>
      </c>
      <c r="C17" s="905">
        <v>247</v>
      </c>
      <c r="D17" s="789" t="s">
        <v>29</v>
      </c>
      <c r="E17" s="225"/>
    </row>
    <row r="18" spans="1:5" ht="14.1" customHeight="1">
      <c r="A18" s="30" t="s">
        <v>30</v>
      </c>
      <c r="B18" s="223">
        <f>SUM(B19:B26)</f>
        <v>1126</v>
      </c>
      <c r="C18" s="223">
        <f>SUM(C19:C26)</f>
        <v>641</v>
      </c>
      <c r="D18" s="791" t="s">
        <v>31</v>
      </c>
      <c r="E18" s="225"/>
    </row>
    <row r="19" spans="1:5" ht="14.1" customHeight="1">
      <c r="A19" s="40" t="s">
        <v>32</v>
      </c>
      <c r="B19" s="905">
        <v>71</v>
      </c>
      <c r="C19" s="905">
        <v>86</v>
      </c>
      <c r="D19" s="792" t="s">
        <v>33</v>
      </c>
      <c r="E19" s="225"/>
    </row>
    <row r="20" spans="1:5" ht="14.1" customHeight="1">
      <c r="A20" s="40" t="s">
        <v>34</v>
      </c>
      <c r="B20" s="905">
        <v>33</v>
      </c>
      <c r="C20" s="905">
        <v>21</v>
      </c>
      <c r="D20" s="792" t="s">
        <v>35</v>
      </c>
      <c r="E20" s="225"/>
    </row>
    <row r="21" spans="1:5" ht="14.1" customHeight="1">
      <c r="A21" s="40" t="s">
        <v>36</v>
      </c>
      <c r="B21" s="905">
        <v>45</v>
      </c>
      <c r="C21" s="905">
        <v>10</v>
      </c>
      <c r="D21" s="792" t="s">
        <v>37</v>
      </c>
      <c r="E21" s="225"/>
    </row>
    <row r="22" spans="1:5" ht="14.1" customHeight="1">
      <c r="A22" s="40" t="s">
        <v>38</v>
      </c>
      <c r="B22" s="905">
        <v>43</v>
      </c>
      <c r="C22" s="905">
        <v>23</v>
      </c>
      <c r="D22" s="789" t="s">
        <v>39</v>
      </c>
      <c r="E22" s="225"/>
    </row>
    <row r="23" spans="1:5" ht="14.1" customHeight="1">
      <c r="A23" s="40" t="s">
        <v>40</v>
      </c>
      <c r="B23" s="905">
        <v>49</v>
      </c>
      <c r="C23" s="905">
        <v>8</v>
      </c>
      <c r="D23" s="792" t="s">
        <v>41</v>
      </c>
      <c r="E23" s="225"/>
    </row>
    <row r="24" spans="1:5" ht="14.1" customHeight="1">
      <c r="A24" s="40" t="s">
        <v>42</v>
      </c>
      <c r="B24" s="905">
        <v>113</v>
      </c>
      <c r="C24" s="905">
        <v>189</v>
      </c>
      <c r="D24" s="792" t="s">
        <v>43</v>
      </c>
      <c r="E24" s="225"/>
    </row>
    <row r="25" spans="1:5" ht="14.1" customHeight="1">
      <c r="A25" s="40" t="s">
        <v>44</v>
      </c>
      <c r="B25" s="905">
        <v>719</v>
      </c>
      <c r="C25" s="905">
        <v>279</v>
      </c>
      <c r="D25" s="792" t="s">
        <v>45</v>
      </c>
      <c r="E25" s="225"/>
    </row>
    <row r="26" spans="1:5" ht="14.1" customHeight="1">
      <c r="A26" s="40" t="s">
        <v>46</v>
      </c>
      <c r="B26" s="905">
        <v>53</v>
      </c>
      <c r="C26" s="905">
        <v>25</v>
      </c>
      <c r="D26" s="792" t="s">
        <v>47</v>
      </c>
      <c r="E26" s="225"/>
    </row>
    <row r="27" spans="1:5" ht="14.1" customHeight="1">
      <c r="A27" s="19" t="s">
        <v>48</v>
      </c>
      <c r="B27" s="223">
        <f>SUM(B28:B36)</f>
        <v>1667</v>
      </c>
      <c r="C27" s="223">
        <f>SUM(C28:C36)</f>
        <v>1239</v>
      </c>
      <c r="D27" s="788" t="s">
        <v>49</v>
      </c>
      <c r="E27" s="225"/>
    </row>
    <row r="28" spans="1:5" ht="14.1" customHeight="1">
      <c r="A28" s="793" t="s">
        <v>310</v>
      </c>
      <c r="B28" s="905">
        <v>68</v>
      </c>
      <c r="C28" s="905">
        <v>12</v>
      </c>
      <c r="D28" s="789" t="s">
        <v>50</v>
      </c>
      <c r="E28" s="225"/>
    </row>
    <row r="29" spans="1:5" ht="14.1" customHeight="1">
      <c r="A29" s="36" t="s">
        <v>311</v>
      </c>
      <c r="B29" s="905">
        <v>61</v>
      </c>
      <c r="C29" s="905">
        <v>30</v>
      </c>
      <c r="D29" s="789" t="s">
        <v>51</v>
      </c>
      <c r="E29" s="225"/>
    </row>
    <row r="30" spans="1:5" ht="14.1" customHeight="1">
      <c r="A30" s="794" t="s">
        <v>312</v>
      </c>
      <c r="B30" s="905">
        <v>955</v>
      </c>
      <c r="C30" s="905">
        <v>632</v>
      </c>
      <c r="D30" s="789" t="s">
        <v>52</v>
      </c>
      <c r="E30" s="225"/>
    </row>
    <row r="31" spans="1:5" ht="14.1" customHeight="1">
      <c r="A31" s="40" t="s">
        <v>313</v>
      </c>
      <c r="B31" s="905">
        <v>55</v>
      </c>
      <c r="C31" s="905">
        <v>20</v>
      </c>
      <c r="D31" s="789" t="s">
        <v>53</v>
      </c>
      <c r="E31" s="225"/>
    </row>
    <row r="32" spans="1:5" ht="14.1" customHeight="1">
      <c r="A32" s="36" t="s">
        <v>309</v>
      </c>
      <c r="B32" s="905">
        <v>258</v>
      </c>
      <c r="C32" s="905">
        <v>387</v>
      </c>
      <c r="D32" s="789" t="s">
        <v>54</v>
      </c>
      <c r="E32" s="225"/>
    </row>
    <row r="33" spans="1:5" ht="14.1" customHeight="1">
      <c r="A33" s="795" t="s">
        <v>317</v>
      </c>
      <c r="B33" s="905">
        <v>23</v>
      </c>
      <c r="C33" s="905">
        <v>0</v>
      </c>
      <c r="D33" s="789" t="s">
        <v>55</v>
      </c>
      <c r="E33" s="225"/>
    </row>
    <row r="34" spans="1:5" ht="14.1" customHeight="1">
      <c r="A34" s="40" t="s">
        <v>314</v>
      </c>
      <c r="B34" s="905">
        <v>70</v>
      </c>
      <c r="C34" s="905">
        <v>31</v>
      </c>
      <c r="D34" s="789" t="s">
        <v>57</v>
      </c>
      <c r="E34" s="225"/>
    </row>
    <row r="35" spans="1:5" ht="14.1" customHeight="1">
      <c r="A35" s="40" t="s">
        <v>315</v>
      </c>
      <c r="B35" s="905">
        <v>71</v>
      </c>
      <c r="C35" s="905">
        <v>36</v>
      </c>
      <c r="D35" s="789" t="s">
        <v>59</v>
      </c>
      <c r="E35" s="225"/>
    </row>
    <row r="36" spans="1:5" ht="14.1" customHeight="1">
      <c r="A36" s="40" t="s">
        <v>316</v>
      </c>
      <c r="B36" s="905">
        <v>106</v>
      </c>
      <c r="C36" s="905">
        <v>91</v>
      </c>
      <c r="D36" s="789" t="s">
        <v>61</v>
      </c>
      <c r="E36" s="225"/>
    </row>
    <row r="37" spans="1:5" ht="14.1" customHeight="1">
      <c r="A37" s="37" t="s">
        <v>62</v>
      </c>
      <c r="B37" s="223">
        <f>SUM(B38:B44)</f>
        <v>1563</v>
      </c>
      <c r="C37" s="223">
        <f>SUM(C38:C44)</f>
        <v>2847</v>
      </c>
      <c r="D37" s="788" t="s">
        <v>63</v>
      </c>
      <c r="E37" s="225"/>
    </row>
    <row r="38" spans="1:5" ht="14.1" customHeight="1">
      <c r="A38" s="793" t="s">
        <v>64</v>
      </c>
      <c r="B38" s="905">
        <v>239</v>
      </c>
      <c r="C38" s="905">
        <v>460</v>
      </c>
      <c r="D38" s="792" t="s">
        <v>65</v>
      </c>
      <c r="E38" s="225"/>
    </row>
    <row r="39" spans="1:5" ht="14.1" customHeight="1">
      <c r="A39" s="793" t="s">
        <v>66</v>
      </c>
      <c r="B39" s="905">
        <v>120</v>
      </c>
      <c r="C39" s="905">
        <v>129</v>
      </c>
      <c r="D39" s="789" t="s">
        <v>67</v>
      </c>
      <c r="E39" s="225"/>
    </row>
    <row r="40" spans="1:5" ht="14.1" customHeight="1">
      <c r="A40" s="793" t="s">
        <v>68</v>
      </c>
      <c r="B40" s="905">
        <v>670</v>
      </c>
      <c r="C40" s="905">
        <v>1363</v>
      </c>
      <c r="D40" s="789" t="s">
        <v>69</v>
      </c>
      <c r="E40" s="225"/>
    </row>
    <row r="41" spans="1:5" ht="14.1" customHeight="1">
      <c r="A41" s="793" t="s">
        <v>70</v>
      </c>
      <c r="B41" s="905">
        <v>216</v>
      </c>
      <c r="C41" s="905">
        <v>413</v>
      </c>
      <c r="D41" s="789" t="s">
        <v>71</v>
      </c>
      <c r="E41" s="225"/>
    </row>
    <row r="42" spans="1:5" ht="14.1" customHeight="1">
      <c r="A42" s="793" t="s">
        <v>72</v>
      </c>
      <c r="B42" s="905">
        <v>77</v>
      </c>
      <c r="C42" s="905">
        <v>52</v>
      </c>
      <c r="D42" s="792" t="s">
        <v>73</v>
      </c>
      <c r="E42" s="225"/>
    </row>
    <row r="43" spans="1:5" ht="14.1" customHeight="1">
      <c r="A43" s="793" t="s">
        <v>74</v>
      </c>
      <c r="B43" s="905">
        <v>46</v>
      </c>
      <c r="C43" s="905">
        <v>54</v>
      </c>
      <c r="D43" s="792" t="s">
        <v>75</v>
      </c>
    </row>
    <row r="44" spans="1:5" ht="14.1" customHeight="1">
      <c r="A44" s="793" t="s">
        <v>76</v>
      </c>
      <c r="B44" s="905">
        <v>195</v>
      </c>
      <c r="C44" s="905">
        <v>376</v>
      </c>
      <c r="D44" s="789" t="s">
        <v>77</v>
      </c>
      <c r="E44" s="225"/>
    </row>
    <row r="45" spans="1:5" ht="14.1" customHeight="1">
      <c r="A45" s="39" t="s">
        <v>78</v>
      </c>
      <c r="B45" s="223">
        <f>SUM(B46:B50)</f>
        <v>563</v>
      </c>
      <c r="C45" s="223">
        <f>SUM(C46:C50)</f>
        <v>512</v>
      </c>
      <c r="D45" s="788" t="s">
        <v>79</v>
      </c>
    </row>
    <row r="46" spans="1:5" ht="14.1" customHeight="1">
      <c r="A46" s="40" t="s">
        <v>80</v>
      </c>
      <c r="B46" s="905">
        <v>97</v>
      </c>
      <c r="C46" s="905">
        <v>21</v>
      </c>
      <c r="D46" s="789" t="s">
        <v>81</v>
      </c>
      <c r="E46" s="225"/>
    </row>
    <row r="47" spans="1:5" ht="14.1" customHeight="1">
      <c r="A47" s="793" t="s">
        <v>82</v>
      </c>
      <c r="B47" s="905">
        <v>166</v>
      </c>
      <c r="C47" s="905">
        <v>201</v>
      </c>
      <c r="D47" s="789" t="s">
        <v>83</v>
      </c>
    </row>
    <row r="48" spans="1:5" ht="14.1" customHeight="1">
      <c r="A48" s="793" t="s">
        <v>84</v>
      </c>
      <c r="B48" s="905">
        <v>62</v>
      </c>
      <c r="C48" s="905">
        <v>78</v>
      </c>
      <c r="D48" s="789" t="s">
        <v>85</v>
      </c>
    </row>
    <row r="49" spans="1:4" ht="14.1" customHeight="1">
      <c r="A49" s="793" t="s">
        <v>86</v>
      </c>
      <c r="B49" s="905">
        <v>88</v>
      </c>
      <c r="C49" s="905">
        <v>46</v>
      </c>
      <c r="D49" s="789" t="s">
        <v>87</v>
      </c>
    </row>
    <row r="50" spans="1:4" ht="14.1" customHeight="1">
      <c r="A50" s="793" t="s">
        <v>88</v>
      </c>
      <c r="B50" s="905">
        <v>150</v>
      </c>
      <c r="C50" s="905">
        <v>166</v>
      </c>
      <c r="D50" s="792" t="s">
        <v>89</v>
      </c>
    </row>
    <row r="51" spans="1:4" ht="14.1" customHeight="1">
      <c r="A51" s="41"/>
      <c r="B51" s="226"/>
      <c r="C51" s="226"/>
      <c r="D51" s="227"/>
    </row>
    <row r="52" spans="1:4" ht="14.1" customHeight="1">
      <c r="A52" s="41"/>
      <c r="B52" s="226"/>
      <c r="C52" s="226"/>
      <c r="D52" s="227"/>
    </row>
    <row r="53" spans="1:4" ht="14.1" customHeight="1">
      <c r="A53" s="41"/>
      <c r="B53" s="226"/>
      <c r="C53" s="226"/>
      <c r="D53" s="227"/>
    </row>
    <row r="54" spans="1:4" ht="14.1" customHeight="1">
      <c r="A54" s="41"/>
      <c r="B54" s="226"/>
      <c r="C54" s="226"/>
      <c r="D54" s="227"/>
    </row>
    <row r="55" spans="1:4" ht="14.1" customHeight="1">
      <c r="A55" s="41"/>
      <c r="B55" s="226"/>
      <c r="C55" s="226"/>
      <c r="D55" s="227"/>
    </row>
    <row r="56" spans="1:4" ht="12.75" customHeight="1">
      <c r="A56" s="228"/>
      <c r="B56" s="229"/>
      <c r="C56" s="229"/>
    </row>
    <row r="57" spans="1:4" ht="12.75" customHeight="1">
      <c r="A57" s="138"/>
      <c r="B57" s="143"/>
      <c r="C57" s="143"/>
    </row>
    <row r="58" spans="1:4" ht="12.75" customHeight="1"/>
    <row r="59" spans="1:4">
      <c r="A59" s="139"/>
      <c r="B59" s="142"/>
      <c r="C59" s="142"/>
    </row>
    <row r="65" spans="1:4" ht="22.5">
      <c r="A65" s="847" t="s">
        <v>2</v>
      </c>
      <c r="B65" s="847"/>
      <c r="C65" s="847"/>
      <c r="D65" s="855" t="s">
        <v>188</v>
      </c>
    </row>
    <row r="66" spans="1:4">
      <c r="B66" s="5"/>
      <c r="C66" s="5"/>
      <c r="D66" s="6"/>
    </row>
    <row r="67" spans="1:4" ht="20.25">
      <c r="A67" s="43" t="s">
        <v>1127</v>
      </c>
      <c r="B67" s="9"/>
      <c r="C67" s="9"/>
      <c r="D67" s="164" t="s">
        <v>1129</v>
      </c>
    </row>
    <row r="68" spans="1:4" ht="20.25">
      <c r="A68" s="831" t="s">
        <v>1131</v>
      </c>
      <c r="B68" s="5"/>
      <c r="C68" s="5"/>
      <c r="D68" s="164" t="s">
        <v>1132</v>
      </c>
    </row>
    <row r="69" spans="1:4" ht="18.75">
      <c r="B69" s="218"/>
      <c r="C69" s="218"/>
      <c r="D69" s="122"/>
    </row>
    <row r="70" spans="1:4">
      <c r="A70" s="46">
        <v>2020</v>
      </c>
      <c r="B70" s="220" t="s">
        <v>1068</v>
      </c>
      <c r="C70" s="18" t="s">
        <v>299</v>
      </c>
      <c r="D70" s="13">
        <v>2020</v>
      </c>
    </row>
    <row r="71" spans="1:4">
      <c r="A71" s="10"/>
      <c r="B71" s="221" t="s">
        <v>1069</v>
      </c>
      <c r="C71" s="143" t="s">
        <v>300</v>
      </c>
      <c r="D71" s="107"/>
    </row>
    <row r="72" spans="1:4" ht="15">
      <c r="A72" s="222"/>
      <c r="B72" s="222"/>
      <c r="C72" s="222"/>
      <c r="D72" s="107"/>
    </row>
    <row r="73" spans="1:4" ht="14.25">
      <c r="A73" s="47" t="s">
        <v>90</v>
      </c>
      <c r="B73" s="230">
        <f>SUM(B74:B82)</f>
        <v>3060</v>
      </c>
      <c r="C73" s="230">
        <f>SUM(C74:C82)</f>
        <v>4954</v>
      </c>
      <c r="D73" s="49" t="s">
        <v>91</v>
      </c>
    </row>
    <row r="74" spans="1:4" ht="15">
      <c r="A74" s="50" t="s">
        <v>92</v>
      </c>
      <c r="B74" s="903">
        <v>77</v>
      </c>
      <c r="C74" s="903">
        <v>67</v>
      </c>
      <c r="D74" s="51" t="s">
        <v>93</v>
      </c>
    </row>
    <row r="75" spans="1:4" ht="15">
      <c r="A75" s="50" t="s">
        <v>94</v>
      </c>
      <c r="B75" s="903">
        <v>72</v>
      </c>
      <c r="C75" s="903">
        <v>213</v>
      </c>
      <c r="D75" s="51" t="s">
        <v>95</v>
      </c>
    </row>
    <row r="76" spans="1:4" ht="15">
      <c r="A76" s="52" t="s">
        <v>96</v>
      </c>
      <c r="B76" s="903">
        <v>2320</v>
      </c>
      <c r="C76" s="903">
        <v>3803</v>
      </c>
      <c r="D76" s="51" t="s">
        <v>97</v>
      </c>
    </row>
    <row r="77" spans="1:4" ht="15">
      <c r="A77" s="50" t="s">
        <v>98</v>
      </c>
      <c r="B77" s="903">
        <v>153</v>
      </c>
      <c r="C77" s="903">
        <v>334</v>
      </c>
      <c r="D77" s="51" t="s">
        <v>99</v>
      </c>
    </row>
    <row r="78" spans="1:4" ht="15">
      <c r="A78" s="50" t="s">
        <v>100</v>
      </c>
      <c r="B78" s="903">
        <v>39</v>
      </c>
      <c r="C78" s="903">
        <v>35</v>
      </c>
      <c r="D78" s="51" t="s">
        <v>101</v>
      </c>
    </row>
    <row r="79" spans="1:4" ht="15">
      <c r="A79" s="50" t="s">
        <v>102</v>
      </c>
      <c r="B79" s="903">
        <v>86</v>
      </c>
      <c r="C79" s="903">
        <v>219</v>
      </c>
      <c r="D79" s="51" t="s">
        <v>103</v>
      </c>
    </row>
    <row r="80" spans="1:4" ht="15">
      <c r="A80" s="50" t="s">
        <v>104</v>
      </c>
      <c r="B80" s="903">
        <v>75</v>
      </c>
      <c r="C80" s="903">
        <v>85</v>
      </c>
      <c r="D80" s="51" t="s">
        <v>105</v>
      </c>
    </row>
    <row r="81" spans="1:4" ht="15">
      <c r="A81" s="50" t="s">
        <v>106</v>
      </c>
      <c r="B81" s="903">
        <v>151</v>
      </c>
      <c r="C81" s="903">
        <v>129</v>
      </c>
      <c r="D81" s="51" t="s">
        <v>107</v>
      </c>
    </row>
    <row r="82" spans="1:4" ht="15">
      <c r="A82" s="50" t="s">
        <v>108</v>
      </c>
      <c r="B82" s="903">
        <v>87</v>
      </c>
      <c r="C82" s="903">
        <v>69</v>
      </c>
      <c r="D82" s="51" t="s">
        <v>109</v>
      </c>
    </row>
    <row r="83" spans="1:4" ht="14.25">
      <c r="A83" s="53" t="s">
        <v>110</v>
      </c>
      <c r="B83" s="230">
        <f>SUM(B84:B91)</f>
        <v>1830</v>
      </c>
      <c r="C83" s="230">
        <f>SUM(C84:C91)</f>
        <v>1386</v>
      </c>
      <c r="D83" s="54" t="s">
        <v>111</v>
      </c>
    </row>
    <row r="84" spans="1:4" ht="15">
      <c r="A84" s="50" t="s">
        <v>112</v>
      </c>
      <c r="B84" s="903">
        <v>74</v>
      </c>
      <c r="C84" s="903">
        <v>46</v>
      </c>
      <c r="D84" s="51" t="s">
        <v>113</v>
      </c>
    </row>
    <row r="85" spans="1:4" ht="15">
      <c r="A85" s="50" t="s">
        <v>114</v>
      </c>
      <c r="B85" s="903">
        <v>63</v>
      </c>
      <c r="C85" s="903">
        <v>28</v>
      </c>
      <c r="D85" s="51" t="s">
        <v>115</v>
      </c>
    </row>
    <row r="86" spans="1:4" ht="15">
      <c r="A86" s="50" t="s">
        <v>116</v>
      </c>
      <c r="B86" s="903">
        <v>97</v>
      </c>
      <c r="C86" s="903">
        <v>74</v>
      </c>
      <c r="D86" s="51" t="s">
        <v>117</v>
      </c>
    </row>
    <row r="87" spans="1:4" ht="15">
      <c r="A87" s="50" t="s">
        <v>118</v>
      </c>
      <c r="B87" s="903">
        <v>86</v>
      </c>
      <c r="C87" s="903">
        <v>41</v>
      </c>
      <c r="D87" s="51" t="s">
        <v>119</v>
      </c>
    </row>
    <row r="88" spans="1:4" ht="15">
      <c r="A88" s="50" t="s">
        <v>120</v>
      </c>
      <c r="B88" s="903">
        <v>1308</v>
      </c>
      <c r="C88" s="903">
        <v>941</v>
      </c>
      <c r="D88" s="51" t="s">
        <v>121</v>
      </c>
    </row>
    <row r="89" spans="1:4" ht="15">
      <c r="A89" s="50" t="s">
        <v>122</v>
      </c>
      <c r="B89" s="903">
        <v>61</v>
      </c>
      <c r="C89" s="903">
        <v>42</v>
      </c>
      <c r="D89" s="51" t="s">
        <v>123</v>
      </c>
    </row>
    <row r="90" spans="1:4" ht="15">
      <c r="A90" s="50" t="s">
        <v>124</v>
      </c>
      <c r="B90" s="903">
        <v>104</v>
      </c>
      <c r="C90" s="903">
        <v>175</v>
      </c>
      <c r="D90" s="51" t="s">
        <v>125</v>
      </c>
    </row>
    <row r="91" spans="1:4" ht="15">
      <c r="A91" s="50" t="s">
        <v>126</v>
      </c>
      <c r="B91" s="903">
        <v>37</v>
      </c>
      <c r="C91" s="903">
        <v>39</v>
      </c>
      <c r="D91" s="51" t="s">
        <v>127</v>
      </c>
    </row>
    <row r="92" spans="1:4" ht="14.25">
      <c r="A92" s="55" t="s">
        <v>128</v>
      </c>
      <c r="B92" s="230">
        <f>SUM(B93:B97)</f>
        <v>361</v>
      </c>
      <c r="C92" s="230">
        <f>SUM(C93:C97)</f>
        <v>164</v>
      </c>
      <c r="D92" s="56" t="s">
        <v>129</v>
      </c>
    </row>
    <row r="93" spans="1:4" ht="15">
      <c r="A93" s="50" t="s">
        <v>130</v>
      </c>
      <c r="B93" s="903">
        <v>124</v>
      </c>
      <c r="C93" s="903">
        <v>43</v>
      </c>
      <c r="D93" s="51" t="s">
        <v>131</v>
      </c>
    </row>
    <row r="94" spans="1:4" ht="15">
      <c r="A94" s="50" t="s">
        <v>132</v>
      </c>
      <c r="B94" s="903">
        <v>58</v>
      </c>
      <c r="C94" s="903">
        <v>21</v>
      </c>
      <c r="D94" s="51" t="s">
        <v>133</v>
      </c>
    </row>
    <row r="95" spans="1:4" ht="15">
      <c r="A95" s="50" t="s">
        <v>134</v>
      </c>
      <c r="B95" s="903">
        <v>81</v>
      </c>
      <c r="C95" s="903">
        <v>52</v>
      </c>
      <c r="D95" s="51" t="s">
        <v>135</v>
      </c>
    </row>
    <row r="96" spans="1:4" ht="15">
      <c r="A96" s="50" t="s">
        <v>136</v>
      </c>
      <c r="B96" s="903">
        <v>50</v>
      </c>
      <c r="C96" s="903">
        <v>27</v>
      </c>
      <c r="D96" s="51" t="s">
        <v>137</v>
      </c>
    </row>
    <row r="97" spans="1:4" ht="15">
      <c r="A97" s="50" t="s">
        <v>138</v>
      </c>
      <c r="B97" s="903">
        <v>48</v>
      </c>
      <c r="C97" s="903">
        <v>21</v>
      </c>
      <c r="D97" s="51" t="s">
        <v>139</v>
      </c>
    </row>
    <row r="98" spans="1:4" ht="14.25">
      <c r="A98" s="53" t="s">
        <v>140</v>
      </c>
      <c r="B98" s="230">
        <f>SUM(B99:B104)</f>
        <v>553</v>
      </c>
      <c r="C98" s="230">
        <f>SUM(C99:C104)</f>
        <v>730</v>
      </c>
      <c r="D98" s="57" t="s">
        <v>141</v>
      </c>
    </row>
    <row r="99" spans="1:4" ht="15">
      <c r="A99" s="50" t="s">
        <v>142</v>
      </c>
      <c r="B99" s="903">
        <v>191</v>
      </c>
      <c r="C99" s="903">
        <v>426</v>
      </c>
      <c r="D99" s="51" t="s">
        <v>143</v>
      </c>
    </row>
    <row r="100" spans="1:4" ht="15">
      <c r="A100" s="50" t="s">
        <v>144</v>
      </c>
      <c r="B100" s="903">
        <v>57</v>
      </c>
      <c r="C100" s="903">
        <v>35</v>
      </c>
      <c r="D100" s="51" t="s">
        <v>145</v>
      </c>
    </row>
    <row r="101" spans="1:4" ht="15">
      <c r="A101" s="50" t="s">
        <v>146</v>
      </c>
      <c r="B101" s="903">
        <v>77</v>
      </c>
      <c r="C101" s="903">
        <v>158</v>
      </c>
      <c r="D101" s="51" t="s">
        <v>147</v>
      </c>
    </row>
    <row r="102" spans="1:4" ht="15">
      <c r="A102" s="50" t="s">
        <v>148</v>
      </c>
      <c r="B102" s="903">
        <v>125</v>
      </c>
      <c r="C102" s="903">
        <v>76</v>
      </c>
      <c r="D102" s="51" t="s">
        <v>149</v>
      </c>
    </row>
    <row r="103" spans="1:4" ht="15">
      <c r="A103" s="50" t="s">
        <v>150</v>
      </c>
      <c r="B103" s="903">
        <v>36</v>
      </c>
      <c r="C103" s="903">
        <v>2</v>
      </c>
      <c r="D103" s="51" t="s">
        <v>151</v>
      </c>
    </row>
    <row r="104" spans="1:4" ht="15">
      <c r="A104" s="50" t="s">
        <v>152</v>
      </c>
      <c r="B104" s="903">
        <v>67</v>
      </c>
      <c r="C104" s="903">
        <v>33</v>
      </c>
      <c r="D104" s="51" t="s">
        <v>153</v>
      </c>
    </row>
    <row r="105" spans="1:4" ht="14.25">
      <c r="A105" s="58" t="s">
        <v>154</v>
      </c>
      <c r="B105" s="230">
        <f>SUM(B106:B109)</f>
        <v>190</v>
      </c>
      <c r="C105" s="230">
        <f>SUM(C106:C109)</f>
        <v>42</v>
      </c>
      <c r="D105" s="54" t="s">
        <v>155</v>
      </c>
    </row>
    <row r="106" spans="1:4" ht="15">
      <c r="A106" s="50" t="s">
        <v>156</v>
      </c>
      <c r="B106" s="903">
        <v>25</v>
      </c>
      <c r="C106" s="903">
        <v>1</v>
      </c>
      <c r="D106" s="51" t="s">
        <v>157</v>
      </c>
    </row>
    <row r="107" spans="1:4" ht="15">
      <c r="A107" s="50" t="s">
        <v>158</v>
      </c>
      <c r="B107" s="903">
        <v>91</v>
      </c>
      <c r="C107" s="903">
        <v>28</v>
      </c>
      <c r="D107" s="51" t="s">
        <v>159</v>
      </c>
    </row>
    <row r="108" spans="1:4" ht="15">
      <c r="A108" s="50" t="s">
        <v>160</v>
      </c>
      <c r="B108" s="903">
        <v>37</v>
      </c>
      <c r="C108" s="903">
        <v>6</v>
      </c>
      <c r="D108" s="51" t="s">
        <v>161</v>
      </c>
    </row>
    <row r="109" spans="1:4" ht="15">
      <c r="A109" s="50" t="s">
        <v>162</v>
      </c>
      <c r="B109" s="903">
        <v>37</v>
      </c>
      <c r="C109" s="903">
        <v>7</v>
      </c>
      <c r="D109" s="51" t="s">
        <v>163</v>
      </c>
    </row>
    <row r="110" spans="1:4" ht="14.25">
      <c r="A110" s="47" t="s">
        <v>164</v>
      </c>
      <c r="B110" s="230">
        <f>SUM(B111:B114)</f>
        <v>165</v>
      </c>
      <c r="C110" s="230">
        <f>SUM(C111:C114)</f>
        <v>45</v>
      </c>
      <c r="D110" s="54" t="s">
        <v>165</v>
      </c>
    </row>
    <row r="111" spans="1:4" ht="15">
      <c r="A111" s="50" t="s">
        <v>166</v>
      </c>
      <c r="B111" s="903">
        <v>19</v>
      </c>
      <c r="C111" s="903">
        <v>3</v>
      </c>
      <c r="D111" s="51" t="s">
        <v>167</v>
      </c>
    </row>
    <row r="112" spans="1:4" ht="15">
      <c r="A112" s="50" t="s">
        <v>168</v>
      </c>
      <c r="B112" s="903">
        <v>23</v>
      </c>
      <c r="C112" s="903">
        <v>3</v>
      </c>
      <c r="D112" s="51" t="s">
        <v>169</v>
      </c>
    </row>
    <row r="113" spans="1:4" ht="15">
      <c r="A113" s="50" t="s">
        <v>170</v>
      </c>
      <c r="B113" s="903">
        <v>119</v>
      </c>
      <c r="C113" s="903">
        <v>39</v>
      </c>
      <c r="D113" s="51" t="s">
        <v>171</v>
      </c>
    </row>
    <row r="114" spans="1:4" ht="15">
      <c r="A114" s="50" t="s">
        <v>172</v>
      </c>
      <c r="B114" s="903">
        <v>4</v>
      </c>
      <c r="C114" s="903">
        <v>0</v>
      </c>
      <c r="D114" s="51" t="s">
        <v>173</v>
      </c>
    </row>
    <row r="115" spans="1:4" ht="14.25">
      <c r="A115" s="58" t="s">
        <v>174</v>
      </c>
      <c r="B115" s="230">
        <f>SUM(B116:B117)</f>
        <v>73</v>
      </c>
      <c r="C115" s="230">
        <f>SUM(C116:C117)</f>
        <v>13</v>
      </c>
      <c r="D115" s="54" t="s">
        <v>175</v>
      </c>
    </row>
    <row r="116" spans="1:4" ht="15">
      <c r="A116" s="796" t="s">
        <v>176</v>
      </c>
      <c r="B116" s="904">
        <v>0</v>
      </c>
      <c r="C116" s="903">
        <v>0</v>
      </c>
      <c r="D116" s="60" t="s">
        <v>177</v>
      </c>
    </row>
    <row r="117" spans="1:4" ht="15">
      <c r="A117" s="797" t="s">
        <v>178</v>
      </c>
      <c r="B117" s="903">
        <v>73</v>
      </c>
      <c r="C117" s="903">
        <v>13</v>
      </c>
      <c r="D117" s="60" t="s">
        <v>179</v>
      </c>
    </row>
    <row r="118" spans="1:4" ht="14.25">
      <c r="A118" s="63" t="s">
        <v>180</v>
      </c>
      <c r="B118" s="230">
        <f>B115+B110+B105+B98+B92+B83+B73+'5'!B45+'5'!B37+'5'!B27+'5'!B18+'5'!B9</f>
        <v>11953</v>
      </c>
      <c r="C118" s="230">
        <f>C115+C110+C105+C98+C92+C83+C73+'5'!C45+'5'!C37+'5'!C27+'5'!C18+'5'!C9</f>
        <v>13622</v>
      </c>
      <c r="D118" s="64" t="s">
        <v>181</v>
      </c>
    </row>
    <row r="119" spans="1:4">
      <c r="B119" s="210"/>
      <c r="C119" s="210"/>
    </row>
    <row r="120" spans="1:4">
      <c r="B120" s="210"/>
      <c r="C120" s="210"/>
    </row>
    <row r="121" spans="1:4">
      <c r="A121" s="208" t="s">
        <v>318</v>
      </c>
      <c r="B121" s="13"/>
      <c r="C121" s="13"/>
      <c r="D121" s="231" t="s">
        <v>319</v>
      </c>
    </row>
    <row r="122" spans="1:4">
      <c r="A122" s="119" t="s">
        <v>1091</v>
      </c>
      <c r="B122" s="215"/>
      <c r="C122" s="215"/>
      <c r="D122" s="13" t="s">
        <v>1092</v>
      </c>
    </row>
    <row r="123" spans="1:4" ht="14.25">
      <c r="A123" s="232"/>
      <c r="B123" s="232"/>
      <c r="C123" s="232"/>
      <c r="D123" s="232"/>
    </row>
    <row r="124" spans="1:4">
      <c r="A124" s="72"/>
      <c r="B124" s="72"/>
      <c r="C124" s="72"/>
    </row>
    <row r="125" spans="1:4">
      <c r="B125" s="5"/>
      <c r="C125" s="5"/>
    </row>
  </sheetData>
  <printOptions gridLinesSet="0"/>
  <pageMargins left="0.78740157480314965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6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K126"/>
  <sheetViews>
    <sheetView showGridLines="0" view="pageLayout" zoomScaleNormal="100" zoomScaleSheetLayoutView="90" workbookViewId="0">
      <selection activeCell="D24" sqref="D24"/>
    </sheetView>
  </sheetViews>
  <sheetFormatPr baseColWidth="10" defaultRowHeight="12.75"/>
  <cols>
    <col min="1" max="1" width="30.7109375" style="233" customWidth="1"/>
    <col min="2" max="2" width="16.42578125" style="236" customWidth="1"/>
    <col min="3" max="3" width="18.28515625" style="236" customWidth="1"/>
    <col min="4" max="4" width="11.28515625" style="236" customWidth="1"/>
    <col min="5" max="5" width="33.5703125" style="233" customWidth="1"/>
    <col min="6" max="6" width="3.7109375" style="233" customWidth="1"/>
    <col min="7" max="7" width="6.7109375" style="233" customWidth="1"/>
    <col min="8" max="256" width="11.42578125" style="233"/>
    <col min="257" max="257" width="30.7109375" style="233" customWidth="1"/>
    <col min="258" max="258" width="8.7109375" style="233" customWidth="1"/>
    <col min="259" max="259" width="19" style="233" customWidth="1"/>
    <col min="260" max="260" width="21" style="233" customWidth="1"/>
    <col min="261" max="261" width="30.7109375" style="233" customWidth="1"/>
    <col min="262" max="262" width="3.7109375" style="233" customWidth="1"/>
    <col min="263" max="263" width="6.7109375" style="233" customWidth="1"/>
    <col min="264" max="512" width="11.42578125" style="233"/>
    <col min="513" max="513" width="30.7109375" style="233" customWidth="1"/>
    <col min="514" max="514" width="8.7109375" style="233" customWidth="1"/>
    <col min="515" max="515" width="19" style="233" customWidth="1"/>
    <col min="516" max="516" width="21" style="233" customWidth="1"/>
    <col min="517" max="517" width="30.7109375" style="233" customWidth="1"/>
    <col min="518" max="518" width="3.7109375" style="233" customWidth="1"/>
    <col min="519" max="519" width="6.7109375" style="233" customWidth="1"/>
    <col min="520" max="768" width="11.42578125" style="233"/>
    <col min="769" max="769" width="30.7109375" style="233" customWidth="1"/>
    <col min="770" max="770" width="8.7109375" style="233" customWidth="1"/>
    <col min="771" max="771" width="19" style="233" customWidth="1"/>
    <col min="772" max="772" width="21" style="233" customWidth="1"/>
    <col min="773" max="773" width="30.7109375" style="233" customWidth="1"/>
    <col min="774" max="774" width="3.7109375" style="233" customWidth="1"/>
    <col min="775" max="775" width="6.7109375" style="233" customWidth="1"/>
    <col min="776" max="1024" width="11.42578125" style="233"/>
    <col min="1025" max="1025" width="30.7109375" style="233" customWidth="1"/>
    <col min="1026" max="1026" width="8.7109375" style="233" customWidth="1"/>
    <col min="1027" max="1027" width="19" style="233" customWidth="1"/>
    <col min="1028" max="1028" width="21" style="233" customWidth="1"/>
    <col min="1029" max="1029" width="30.7109375" style="233" customWidth="1"/>
    <col min="1030" max="1030" width="3.7109375" style="233" customWidth="1"/>
    <col min="1031" max="1031" width="6.7109375" style="233" customWidth="1"/>
    <col min="1032" max="1280" width="11.42578125" style="233"/>
    <col min="1281" max="1281" width="30.7109375" style="233" customWidth="1"/>
    <col min="1282" max="1282" width="8.7109375" style="233" customWidth="1"/>
    <col min="1283" max="1283" width="19" style="233" customWidth="1"/>
    <col min="1284" max="1284" width="21" style="233" customWidth="1"/>
    <col min="1285" max="1285" width="30.7109375" style="233" customWidth="1"/>
    <col min="1286" max="1286" width="3.7109375" style="233" customWidth="1"/>
    <col min="1287" max="1287" width="6.7109375" style="233" customWidth="1"/>
    <col min="1288" max="1536" width="11.42578125" style="233"/>
    <col min="1537" max="1537" width="30.7109375" style="233" customWidth="1"/>
    <col min="1538" max="1538" width="8.7109375" style="233" customWidth="1"/>
    <col min="1539" max="1539" width="19" style="233" customWidth="1"/>
    <col min="1540" max="1540" width="21" style="233" customWidth="1"/>
    <col min="1541" max="1541" width="30.7109375" style="233" customWidth="1"/>
    <col min="1542" max="1542" width="3.7109375" style="233" customWidth="1"/>
    <col min="1543" max="1543" width="6.7109375" style="233" customWidth="1"/>
    <col min="1544" max="1792" width="11.42578125" style="233"/>
    <col min="1793" max="1793" width="30.7109375" style="233" customWidth="1"/>
    <col min="1794" max="1794" width="8.7109375" style="233" customWidth="1"/>
    <col min="1795" max="1795" width="19" style="233" customWidth="1"/>
    <col min="1796" max="1796" width="21" style="233" customWidth="1"/>
    <col min="1797" max="1797" width="30.7109375" style="233" customWidth="1"/>
    <col min="1798" max="1798" width="3.7109375" style="233" customWidth="1"/>
    <col min="1799" max="1799" width="6.7109375" style="233" customWidth="1"/>
    <col min="1800" max="2048" width="11.42578125" style="233"/>
    <col min="2049" max="2049" width="30.7109375" style="233" customWidth="1"/>
    <col min="2050" max="2050" width="8.7109375" style="233" customWidth="1"/>
    <col min="2051" max="2051" width="19" style="233" customWidth="1"/>
    <col min="2052" max="2052" width="21" style="233" customWidth="1"/>
    <col min="2053" max="2053" width="30.7109375" style="233" customWidth="1"/>
    <col min="2054" max="2054" width="3.7109375" style="233" customWidth="1"/>
    <col min="2055" max="2055" width="6.7109375" style="233" customWidth="1"/>
    <col min="2056" max="2304" width="11.42578125" style="233"/>
    <col min="2305" max="2305" width="30.7109375" style="233" customWidth="1"/>
    <col min="2306" max="2306" width="8.7109375" style="233" customWidth="1"/>
    <col min="2307" max="2307" width="19" style="233" customWidth="1"/>
    <col min="2308" max="2308" width="21" style="233" customWidth="1"/>
    <col min="2309" max="2309" width="30.7109375" style="233" customWidth="1"/>
    <col min="2310" max="2310" width="3.7109375" style="233" customWidth="1"/>
    <col min="2311" max="2311" width="6.7109375" style="233" customWidth="1"/>
    <col min="2312" max="2560" width="11.42578125" style="233"/>
    <col min="2561" max="2561" width="30.7109375" style="233" customWidth="1"/>
    <col min="2562" max="2562" width="8.7109375" style="233" customWidth="1"/>
    <col min="2563" max="2563" width="19" style="233" customWidth="1"/>
    <col min="2564" max="2564" width="21" style="233" customWidth="1"/>
    <col min="2565" max="2565" width="30.7109375" style="233" customWidth="1"/>
    <col min="2566" max="2566" width="3.7109375" style="233" customWidth="1"/>
    <col min="2567" max="2567" width="6.7109375" style="233" customWidth="1"/>
    <col min="2568" max="2816" width="11.42578125" style="233"/>
    <col min="2817" max="2817" width="30.7109375" style="233" customWidth="1"/>
    <col min="2818" max="2818" width="8.7109375" style="233" customWidth="1"/>
    <col min="2819" max="2819" width="19" style="233" customWidth="1"/>
    <col min="2820" max="2820" width="21" style="233" customWidth="1"/>
    <col min="2821" max="2821" width="30.7109375" style="233" customWidth="1"/>
    <col min="2822" max="2822" width="3.7109375" style="233" customWidth="1"/>
    <col min="2823" max="2823" width="6.7109375" style="233" customWidth="1"/>
    <col min="2824" max="3072" width="11.42578125" style="233"/>
    <col min="3073" max="3073" width="30.7109375" style="233" customWidth="1"/>
    <col min="3074" max="3074" width="8.7109375" style="233" customWidth="1"/>
    <col min="3075" max="3075" width="19" style="233" customWidth="1"/>
    <col min="3076" max="3076" width="21" style="233" customWidth="1"/>
    <col min="3077" max="3077" width="30.7109375" style="233" customWidth="1"/>
    <col min="3078" max="3078" width="3.7109375" style="233" customWidth="1"/>
    <col min="3079" max="3079" width="6.7109375" style="233" customWidth="1"/>
    <col min="3080" max="3328" width="11.42578125" style="233"/>
    <col min="3329" max="3329" width="30.7109375" style="233" customWidth="1"/>
    <col min="3330" max="3330" width="8.7109375" style="233" customWidth="1"/>
    <col min="3331" max="3331" width="19" style="233" customWidth="1"/>
    <col min="3332" max="3332" width="21" style="233" customWidth="1"/>
    <col min="3333" max="3333" width="30.7109375" style="233" customWidth="1"/>
    <col min="3334" max="3334" width="3.7109375" style="233" customWidth="1"/>
    <col min="3335" max="3335" width="6.7109375" style="233" customWidth="1"/>
    <col min="3336" max="3584" width="11.42578125" style="233"/>
    <col min="3585" max="3585" width="30.7109375" style="233" customWidth="1"/>
    <col min="3586" max="3586" width="8.7109375" style="233" customWidth="1"/>
    <col min="3587" max="3587" width="19" style="233" customWidth="1"/>
    <col min="3588" max="3588" width="21" style="233" customWidth="1"/>
    <col min="3589" max="3589" width="30.7109375" style="233" customWidth="1"/>
    <col min="3590" max="3590" width="3.7109375" style="233" customWidth="1"/>
    <col min="3591" max="3591" width="6.7109375" style="233" customWidth="1"/>
    <col min="3592" max="3840" width="11.42578125" style="233"/>
    <col min="3841" max="3841" width="30.7109375" style="233" customWidth="1"/>
    <col min="3842" max="3842" width="8.7109375" style="233" customWidth="1"/>
    <col min="3843" max="3843" width="19" style="233" customWidth="1"/>
    <col min="3844" max="3844" width="21" style="233" customWidth="1"/>
    <col min="3845" max="3845" width="30.7109375" style="233" customWidth="1"/>
    <col min="3846" max="3846" width="3.7109375" style="233" customWidth="1"/>
    <col min="3847" max="3847" width="6.7109375" style="233" customWidth="1"/>
    <col min="3848" max="4096" width="11.42578125" style="233"/>
    <col min="4097" max="4097" width="30.7109375" style="233" customWidth="1"/>
    <col min="4098" max="4098" width="8.7109375" style="233" customWidth="1"/>
    <col min="4099" max="4099" width="19" style="233" customWidth="1"/>
    <col min="4100" max="4100" width="21" style="233" customWidth="1"/>
    <col min="4101" max="4101" width="30.7109375" style="233" customWidth="1"/>
    <col min="4102" max="4102" width="3.7109375" style="233" customWidth="1"/>
    <col min="4103" max="4103" width="6.7109375" style="233" customWidth="1"/>
    <col min="4104" max="4352" width="11.42578125" style="233"/>
    <col min="4353" max="4353" width="30.7109375" style="233" customWidth="1"/>
    <col min="4354" max="4354" width="8.7109375" style="233" customWidth="1"/>
    <col min="4355" max="4355" width="19" style="233" customWidth="1"/>
    <col min="4356" max="4356" width="21" style="233" customWidth="1"/>
    <col min="4357" max="4357" width="30.7109375" style="233" customWidth="1"/>
    <col min="4358" max="4358" width="3.7109375" style="233" customWidth="1"/>
    <col min="4359" max="4359" width="6.7109375" style="233" customWidth="1"/>
    <col min="4360" max="4608" width="11.42578125" style="233"/>
    <col min="4609" max="4609" width="30.7109375" style="233" customWidth="1"/>
    <col min="4610" max="4610" width="8.7109375" style="233" customWidth="1"/>
    <col min="4611" max="4611" width="19" style="233" customWidth="1"/>
    <col min="4612" max="4612" width="21" style="233" customWidth="1"/>
    <col min="4613" max="4613" width="30.7109375" style="233" customWidth="1"/>
    <col min="4614" max="4614" width="3.7109375" style="233" customWidth="1"/>
    <col min="4615" max="4615" width="6.7109375" style="233" customWidth="1"/>
    <col min="4616" max="4864" width="11.42578125" style="233"/>
    <col min="4865" max="4865" width="30.7109375" style="233" customWidth="1"/>
    <col min="4866" max="4866" width="8.7109375" style="233" customWidth="1"/>
    <col min="4867" max="4867" width="19" style="233" customWidth="1"/>
    <col min="4868" max="4868" width="21" style="233" customWidth="1"/>
    <col min="4869" max="4869" width="30.7109375" style="233" customWidth="1"/>
    <col min="4870" max="4870" width="3.7109375" style="233" customWidth="1"/>
    <col min="4871" max="4871" width="6.7109375" style="233" customWidth="1"/>
    <col min="4872" max="5120" width="11.42578125" style="233"/>
    <col min="5121" max="5121" width="30.7109375" style="233" customWidth="1"/>
    <col min="5122" max="5122" width="8.7109375" style="233" customWidth="1"/>
    <col min="5123" max="5123" width="19" style="233" customWidth="1"/>
    <col min="5124" max="5124" width="21" style="233" customWidth="1"/>
    <col min="5125" max="5125" width="30.7109375" style="233" customWidth="1"/>
    <col min="5126" max="5126" width="3.7109375" style="233" customWidth="1"/>
    <col min="5127" max="5127" width="6.7109375" style="233" customWidth="1"/>
    <col min="5128" max="5376" width="11.42578125" style="233"/>
    <col min="5377" max="5377" width="30.7109375" style="233" customWidth="1"/>
    <col min="5378" max="5378" width="8.7109375" style="233" customWidth="1"/>
    <col min="5379" max="5379" width="19" style="233" customWidth="1"/>
    <col min="5380" max="5380" width="21" style="233" customWidth="1"/>
    <col min="5381" max="5381" width="30.7109375" style="233" customWidth="1"/>
    <col min="5382" max="5382" width="3.7109375" style="233" customWidth="1"/>
    <col min="5383" max="5383" width="6.7109375" style="233" customWidth="1"/>
    <col min="5384" max="5632" width="11.42578125" style="233"/>
    <col min="5633" max="5633" width="30.7109375" style="233" customWidth="1"/>
    <col min="5634" max="5634" width="8.7109375" style="233" customWidth="1"/>
    <col min="5635" max="5635" width="19" style="233" customWidth="1"/>
    <col min="5636" max="5636" width="21" style="233" customWidth="1"/>
    <col min="5637" max="5637" width="30.7109375" style="233" customWidth="1"/>
    <col min="5638" max="5638" width="3.7109375" style="233" customWidth="1"/>
    <col min="5639" max="5639" width="6.7109375" style="233" customWidth="1"/>
    <col min="5640" max="5888" width="11.42578125" style="233"/>
    <col min="5889" max="5889" width="30.7109375" style="233" customWidth="1"/>
    <col min="5890" max="5890" width="8.7109375" style="233" customWidth="1"/>
    <col min="5891" max="5891" width="19" style="233" customWidth="1"/>
    <col min="5892" max="5892" width="21" style="233" customWidth="1"/>
    <col min="5893" max="5893" width="30.7109375" style="233" customWidth="1"/>
    <col min="5894" max="5894" width="3.7109375" style="233" customWidth="1"/>
    <col min="5895" max="5895" width="6.7109375" style="233" customWidth="1"/>
    <col min="5896" max="6144" width="11.42578125" style="233"/>
    <col min="6145" max="6145" width="30.7109375" style="233" customWidth="1"/>
    <col min="6146" max="6146" width="8.7109375" style="233" customWidth="1"/>
    <col min="6147" max="6147" width="19" style="233" customWidth="1"/>
    <col min="6148" max="6148" width="21" style="233" customWidth="1"/>
    <col min="6149" max="6149" width="30.7109375" style="233" customWidth="1"/>
    <col min="6150" max="6150" width="3.7109375" style="233" customWidth="1"/>
    <col min="6151" max="6151" width="6.7109375" style="233" customWidth="1"/>
    <col min="6152" max="6400" width="11.42578125" style="233"/>
    <col min="6401" max="6401" width="30.7109375" style="233" customWidth="1"/>
    <col min="6402" max="6402" width="8.7109375" style="233" customWidth="1"/>
    <col min="6403" max="6403" width="19" style="233" customWidth="1"/>
    <col min="6404" max="6404" width="21" style="233" customWidth="1"/>
    <col min="6405" max="6405" width="30.7109375" style="233" customWidth="1"/>
    <col min="6406" max="6406" width="3.7109375" style="233" customWidth="1"/>
    <col min="6407" max="6407" width="6.7109375" style="233" customWidth="1"/>
    <col min="6408" max="6656" width="11.42578125" style="233"/>
    <col min="6657" max="6657" width="30.7109375" style="233" customWidth="1"/>
    <col min="6658" max="6658" width="8.7109375" style="233" customWidth="1"/>
    <col min="6659" max="6659" width="19" style="233" customWidth="1"/>
    <col min="6660" max="6660" width="21" style="233" customWidth="1"/>
    <col min="6661" max="6661" width="30.7109375" style="233" customWidth="1"/>
    <col min="6662" max="6662" width="3.7109375" style="233" customWidth="1"/>
    <col min="6663" max="6663" width="6.7109375" style="233" customWidth="1"/>
    <col min="6664" max="6912" width="11.42578125" style="233"/>
    <col min="6913" max="6913" width="30.7109375" style="233" customWidth="1"/>
    <col min="6914" max="6914" width="8.7109375" style="233" customWidth="1"/>
    <col min="6915" max="6915" width="19" style="233" customWidth="1"/>
    <col min="6916" max="6916" width="21" style="233" customWidth="1"/>
    <col min="6917" max="6917" width="30.7109375" style="233" customWidth="1"/>
    <col min="6918" max="6918" width="3.7109375" style="233" customWidth="1"/>
    <col min="6919" max="6919" width="6.7109375" style="233" customWidth="1"/>
    <col min="6920" max="7168" width="11.42578125" style="233"/>
    <col min="7169" max="7169" width="30.7109375" style="233" customWidth="1"/>
    <col min="7170" max="7170" width="8.7109375" style="233" customWidth="1"/>
    <col min="7171" max="7171" width="19" style="233" customWidth="1"/>
    <col min="7172" max="7172" width="21" style="233" customWidth="1"/>
    <col min="7173" max="7173" width="30.7109375" style="233" customWidth="1"/>
    <col min="7174" max="7174" width="3.7109375" style="233" customWidth="1"/>
    <col min="7175" max="7175" width="6.7109375" style="233" customWidth="1"/>
    <col min="7176" max="7424" width="11.42578125" style="233"/>
    <col min="7425" max="7425" width="30.7109375" style="233" customWidth="1"/>
    <col min="7426" max="7426" width="8.7109375" style="233" customWidth="1"/>
    <col min="7427" max="7427" width="19" style="233" customWidth="1"/>
    <col min="7428" max="7428" width="21" style="233" customWidth="1"/>
    <col min="7429" max="7429" width="30.7109375" style="233" customWidth="1"/>
    <col min="7430" max="7430" width="3.7109375" style="233" customWidth="1"/>
    <col min="7431" max="7431" width="6.7109375" style="233" customWidth="1"/>
    <col min="7432" max="7680" width="11.42578125" style="233"/>
    <col min="7681" max="7681" width="30.7109375" style="233" customWidth="1"/>
    <col min="7682" max="7682" width="8.7109375" style="233" customWidth="1"/>
    <col min="7683" max="7683" width="19" style="233" customWidth="1"/>
    <col min="7684" max="7684" width="21" style="233" customWidth="1"/>
    <col min="7685" max="7685" width="30.7109375" style="233" customWidth="1"/>
    <col min="7686" max="7686" width="3.7109375" style="233" customWidth="1"/>
    <col min="7687" max="7687" width="6.7109375" style="233" customWidth="1"/>
    <col min="7688" max="7936" width="11.42578125" style="233"/>
    <col min="7937" max="7937" width="30.7109375" style="233" customWidth="1"/>
    <col min="7938" max="7938" width="8.7109375" style="233" customWidth="1"/>
    <col min="7939" max="7939" width="19" style="233" customWidth="1"/>
    <col min="7940" max="7940" width="21" style="233" customWidth="1"/>
    <col min="7941" max="7941" width="30.7109375" style="233" customWidth="1"/>
    <col min="7942" max="7942" width="3.7109375" style="233" customWidth="1"/>
    <col min="7943" max="7943" width="6.7109375" style="233" customWidth="1"/>
    <col min="7944" max="8192" width="11.42578125" style="233"/>
    <col min="8193" max="8193" width="30.7109375" style="233" customWidth="1"/>
    <col min="8194" max="8194" width="8.7109375" style="233" customWidth="1"/>
    <col min="8195" max="8195" width="19" style="233" customWidth="1"/>
    <col min="8196" max="8196" width="21" style="233" customWidth="1"/>
    <col min="8197" max="8197" width="30.7109375" style="233" customWidth="1"/>
    <col min="8198" max="8198" width="3.7109375" style="233" customWidth="1"/>
    <col min="8199" max="8199" width="6.7109375" style="233" customWidth="1"/>
    <col min="8200" max="8448" width="11.42578125" style="233"/>
    <col min="8449" max="8449" width="30.7109375" style="233" customWidth="1"/>
    <col min="8450" max="8450" width="8.7109375" style="233" customWidth="1"/>
    <col min="8451" max="8451" width="19" style="233" customWidth="1"/>
    <col min="8452" max="8452" width="21" style="233" customWidth="1"/>
    <col min="8453" max="8453" width="30.7109375" style="233" customWidth="1"/>
    <col min="8454" max="8454" width="3.7109375" style="233" customWidth="1"/>
    <col min="8455" max="8455" width="6.7109375" style="233" customWidth="1"/>
    <col min="8456" max="8704" width="11.42578125" style="233"/>
    <col min="8705" max="8705" width="30.7109375" style="233" customWidth="1"/>
    <col min="8706" max="8706" width="8.7109375" style="233" customWidth="1"/>
    <col min="8707" max="8707" width="19" style="233" customWidth="1"/>
    <col min="8708" max="8708" width="21" style="233" customWidth="1"/>
    <col min="8709" max="8709" width="30.7109375" style="233" customWidth="1"/>
    <col min="8710" max="8710" width="3.7109375" style="233" customWidth="1"/>
    <col min="8711" max="8711" width="6.7109375" style="233" customWidth="1"/>
    <col min="8712" max="8960" width="11.42578125" style="233"/>
    <col min="8961" max="8961" width="30.7109375" style="233" customWidth="1"/>
    <col min="8962" max="8962" width="8.7109375" style="233" customWidth="1"/>
    <col min="8963" max="8963" width="19" style="233" customWidth="1"/>
    <col min="8964" max="8964" width="21" style="233" customWidth="1"/>
    <col min="8965" max="8965" width="30.7109375" style="233" customWidth="1"/>
    <col min="8966" max="8966" width="3.7109375" style="233" customWidth="1"/>
    <col min="8967" max="8967" width="6.7109375" style="233" customWidth="1"/>
    <col min="8968" max="9216" width="11.42578125" style="233"/>
    <col min="9217" max="9217" width="30.7109375" style="233" customWidth="1"/>
    <col min="9218" max="9218" width="8.7109375" style="233" customWidth="1"/>
    <col min="9219" max="9219" width="19" style="233" customWidth="1"/>
    <col min="9220" max="9220" width="21" style="233" customWidth="1"/>
    <col min="9221" max="9221" width="30.7109375" style="233" customWidth="1"/>
    <col min="9222" max="9222" width="3.7109375" style="233" customWidth="1"/>
    <col min="9223" max="9223" width="6.7109375" style="233" customWidth="1"/>
    <col min="9224" max="9472" width="11.42578125" style="233"/>
    <col min="9473" max="9473" width="30.7109375" style="233" customWidth="1"/>
    <col min="9474" max="9474" width="8.7109375" style="233" customWidth="1"/>
    <col min="9475" max="9475" width="19" style="233" customWidth="1"/>
    <col min="9476" max="9476" width="21" style="233" customWidth="1"/>
    <col min="9477" max="9477" width="30.7109375" style="233" customWidth="1"/>
    <col min="9478" max="9478" width="3.7109375" style="233" customWidth="1"/>
    <col min="9479" max="9479" width="6.7109375" style="233" customWidth="1"/>
    <col min="9480" max="9728" width="11.42578125" style="233"/>
    <col min="9729" max="9729" width="30.7109375" style="233" customWidth="1"/>
    <col min="9730" max="9730" width="8.7109375" style="233" customWidth="1"/>
    <col min="9731" max="9731" width="19" style="233" customWidth="1"/>
    <col min="9732" max="9732" width="21" style="233" customWidth="1"/>
    <col min="9733" max="9733" width="30.7109375" style="233" customWidth="1"/>
    <col min="9734" max="9734" width="3.7109375" style="233" customWidth="1"/>
    <col min="9735" max="9735" width="6.7109375" style="233" customWidth="1"/>
    <col min="9736" max="9984" width="11.42578125" style="233"/>
    <col min="9985" max="9985" width="30.7109375" style="233" customWidth="1"/>
    <col min="9986" max="9986" width="8.7109375" style="233" customWidth="1"/>
    <col min="9987" max="9987" width="19" style="233" customWidth="1"/>
    <col min="9988" max="9988" width="21" style="233" customWidth="1"/>
    <col min="9989" max="9989" width="30.7109375" style="233" customWidth="1"/>
    <col min="9990" max="9990" width="3.7109375" style="233" customWidth="1"/>
    <col min="9991" max="9991" width="6.7109375" style="233" customWidth="1"/>
    <col min="9992" max="10240" width="11.42578125" style="233"/>
    <col min="10241" max="10241" width="30.7109375" style="233" customWidth="1"/>
    <col min="10242" max="10242" width="8.7109375" style="233" customWidth="1"/>
    <col min="10243" max="10243" width="19" style="233" customWidth="1"/>
    <col min="10244" max="10244" width="21" style="233" customWidth="1"/>
    <col min="10245" max="10245" width="30.7109375" style="233" customWidth="1"/>
    <col min="10246" max="10246" width="3.7109375" style="233" customWidth="1"/>
    <col min="10247" max="10247" width="6.7109375" style="233" customWidth="1"/>
    <col min="10248" max="10496" width="11.42578125" style="233"/>
    <col min="10497" max="10497" width="30.7109375" style="233" customWidth="1"/>
    <col min="10498" max="10498" width="8.7109375" style="233" customWidth="1"/>
    <col min="10499" max="10499" width="19" style="233" customWidth="1"/>
    <col min="10500" max="10500" width="21" style="233" customWidth="1"/>
    <col min="10501" max="10501" width="30.7109375" style="233" customWidth="1"/>
    <col min="10502" max="10502" width="3.7109375" style="233" customWidth="1"/>
    <col min="10503" max="10503" width="6.7109375" style="233" customWidth="1"/>
    <col min="10504" max="10752" width="11.42578125" style="233"/>
    <col min="10753" max="10753" width="30.7109375" style="233" customWidth="1"/>
    <col min="10754" max="10754" width="8.7109375" style="233" customWidth="1"/>
    <col min="10755" max="10755" width="19" style="233" customWidth="1"/>
    <col min="10756" max="10756" width="21" style="233" customWidth="1"/>
    <col min="10757" max="10757" width="30.7109375" style="233" customWidth="1"/>
    <col min="10758" max="10758" width="3.7109375" style="233" customWidth="1"/>
    <col min="10759" max="10759" width="6.7109375" style="233" customWidth="1"/>
    <col min="10760" max="11008" width="11.42578125" style="233"/>
    <col min="11009" max="11009" width="30.7109375" style="233" customWidth="1"/>
    <col min="11010" max="11010" width="8.7109375" style="233" customWidth="1"/>
    <col min="11011" max="11011" width="19" style="233" customWidth="1"/>
    <col min="11012" max="11012" width="21" style="233" customWidth="1"/>
    <col min="11013" max="11013" width="30.7109375" style="233" customWidth="1"/>
    <col min="11014" max="11014" width="3.7109375" style="233" customWidth="1"/>
    <col min="11015" max="11015" width="6.7109375" style="233" customWidth="1"/>
    <col min="11016" max="11264" width="11.42578125" style="233"/>
    <col min="11265" max="11265" width="30.7109375" style="233" customWidth="1"/>
    <col min="11266" max="11266" width="8.7109375" style="233" customWidth="1"/>
    <col min="11267" max="11267" width="19" style="233" customWidth="1"/>
    <col min="11268" max="11268" width="21" style="233" customWidth="1"/>
    <col min="11269" max="11269" width="30.7109375" style="233" customWidth="1"/>
    <col min="11270" max="11270" width="3.7109375" style="233" customWidth="1"/>
    <col min="11271" max="11271" width="6.7109375" style="233" customWidth="1"/>
    <col min="11272" max="11520" width="11.42578125" style="233"/>
    <col min="11521" max="11521" width="30.7109375" style="233" customWidth="1"/>
    <col min="11522" max="11522" width="8.7109375" style="233" customWidth="1"/>
    <col min="11523" max="11523" width="19" style="233" customWidth="1"/>
    <col min="11524" max="11524" width="21" style="233" customWidth="1"/>
    <col min="11525" max="11525" width="30.7109375" style="233" customWidth="1"/>
    <col min="11526" max="11526" width="3.7109375" style="233" customWidth="1"/>
    <col min="11527" max="11527" width="6.7109375" style="233" customWidth="1"/>
    <col min="11528" max="11776" width="11.42578125" style="233"/>
    <col min="11777" max="11777" width="30.7109375" style="233" customWidth="1"/>
    <col min="11778" max="11778" width="8.7109375" style="233" customWidth="1"/>
    <col min="11779" max="11779" width="19" style="233" customWidth="1"/>
    <col min="11780" max="11780" width="21" style="233" customWidth="1"/>
    <col min="11781" max="11781" width="30.7109375" style="233" customWidth="1"/>
    <col min="11782" max="11782" width="3.7109375" style="233" customWidth="1"/>
    <col min="11783" max="11783" width="6.7109375" style="233" customWidth="1"/>
    <col min="11784" max="12032" width="11.42578125" style="233"/>
    <col min="12033" max="12033" width="30.7109375" style="233" customWidth="1"/>
    <col min="12034" max="12034" width="8.7109375" style="233" customWidth="1"/>
    <col min="12035" max="12035" width="19" style="233" customWidth="1"/>
    <col min="12036" max="12036" width="21" style="233" customWidth="1"/>
    <col min="12037" max="12037" width="30.7109375" style="233" customWidth="1"/>
    <col min="12038" max="12038" width="3.7109375" style="233" customWidth="1"/>
    <col min="12039" max="12039" width="6.7109375" style="233" customWidth="1"/>
    <col min="12040" max="12288" width="11.42578125" style="233"/>
    <col min="12289" max="12289" width="30.7109375" style="233" customWidth="1"/>
    <col min="12290" max="12290" width="8.7109375" style="233" customWidth="1"/>
    <col min="12291" max="12291" width="19" style="233" customWidth="1"/>
    <col min="12292" max="12292" width="21" style="233" customWidth="1"/>
    <col min="12293" max="12293" width="30.7109375" style="233" customWidth="1"/>
    <col min="12294" max="12294" width="3.7109375" style="233" customWidth="1"/>
    <col min="12295" max="12295" width="6.7109375" style="233" customWidth="1"/>
    <col min="12296" max="12544" width="11.42578125" style="233"/>
    <col min="12545" max="12545" width="30.7109375" style="233" customWidth="1"/>
    <col min="12546" max="12546" width="8.7109375" style="233" customWidth="1"/>
    <col min="12547" max="12547" width="19" style="233" customWidth="1"/>
    <col min="12548" max="12548" width="21" style="233" customWidth="1"/>
    <col min="12549" max="12549" width="30.7109375" style="233" customWidth="1"/>
    <col min="12550" max="12550" width="3.7109375" style="233" customWidth="1"/>
    <col min="12551" max="12551" width="6.7109375" style="233" customWidth="1"/>
    <col min="12552" max="12800" width="11.42578125" style="233"/>
    <col min="12801" max="12801" width="30.7109375" style="233" customWidth="1"/>
    <col min="12802" max="12802" width="8.7109375" style="233" customWidth="1"/>
    <col min="12803" max="12803" width="19" style="233" customWidth="1"/>
    <col min="12804" max="12804" width="21" style="233" customWidth="1"/>
    <col min="12805" max="12805" width="30.7109375" style="233" customWidth="1"/>
    <col min="12806" max="12806" width="3.7109375" style="233" customWidth="1"/>
    <col min="12807" max="12807" width="6.7109375" style="233" customWidth="1"/>
    <col min="12808" max="13056" width="11.42578125" style="233"/>
    <col min="13057" max="13057" width="30.7109375" style="233" customWidth="1"/>
    <col min="13058" max="13058" width="8.7109375" style="233" customWidth="1"/>
    <col min="13059" max="13059" width="19" style="233" customWidth="1"/>
    <col min="13060" max="13060" width="21" style="233" customWidth="1"/>
    <col min="13061" max="13061" width="30.7109375" style="233" customWidth="1"/>
    <col min="13062" max="13062" width="3.7109375" style="233" customWidth="1"/>
    <col min="13063" max="13063" width="6.7109375" style="233" customWidth="1"/>
    <col min="13064" max="13312" width="11.42578125" style="233"/>
    <col min="13313" max="13313" width="30.7109375" style="233" customWidth="1"/>
    <col min="13314" max="13314" width="8.7109375" style="233" customWidth="1"/>
    <col min="13315" max="13315" width="19" style="233" customWidth="1"/>
    <col min="13316" max="13316" width="21" style="233" customWidth="1"/>
    <col min="13317" max="13317" width="30.7109375" style="233" customWidth="1"/>
    <col min="13318" max="13318" width="3.7109375" style="233" customWidth="1"/>
    <col min="13319" max="13319" width="6.7109375" style="233" customWidth="1"/>
    <col min="13320" max="13568" width="11.42578125" style="233"/>
    <col min="13569" max="13569" width="30.7109375" style="233" customWidth="1"/>
    <col min="13570" max="13570" width="8.7109375" style="233" customWidth="1"/>
    <col min="13571" max="13571" width="19" style="233" customWidth="1"/>
    <col min="13572" max="13572" width="21" style="233" customWidth="1"/>
    <col min="13573" max="13573" width="30.7109375" style="233" customWidth="1"/>
    <col min="13574" max="13574" width="3.7109375" style="233" customWidth="1"/>
    <col min="13575" max="13575" width="6.7109375" style="233" customWidth="1"/>
    <col min="13576" max="13824" width="11.42578125" style="233"/>
    <col min="13825" max="13825" width="30.7109375" style="233" customWidth="1"/>
    <col min="13826" max="13826" width="8.7109375" style="233" customWidth="1"/>
    <col min="13827" max="13827" width="19" style="233" customWidth="1"/>
    <col min="13828" max="13828" width="21" style="233" customWidth="1"/>
    <col min="13829" max="13829" width="30.7109375" style="233" customWidth="1"/>
    <col min="13830" max="13830" width="3.7109375" style="233" customWidth="1"/>
    <col min="13831" max="13831" width="6.7109375" style="233" customWidth="1"/>
    <col min="13832" max="14080" width="11.42578125" style="233"/>
    <col min="14081" max="14081" width="30.7109375" style="233" customWidth="1"/>
    <col min="14082" max="14082" width="8.7109375" style="233" customWidth="1"/>
    <col min="14083" max="14083" width="19" style="233" customWidth="1"/>
    <col min="14084" max="14084" width="21" style="233" customWidth="1"/>
    <col min="14085" max="14085" width="30.7109375" style="233" customWidth="1"/>
    <col min="14086" max="14086" width="3.7109375" style="233" customWidth="1"/>
    <col min="14087" max="14087" width="6.7109375" style="233" customWidth="1"/>
    <col min="14088" max="14336" width="11.42578125" style="233"/>
    <col min="14337" max="14337" width="30.7109375" style="233" customWidth="1"/>
    <col min="14338" max="14338" width="8.7109375" style="233" customWidth="1"/>
    <col min="14339" max="14339" width="19" style="233" customWidth="1"/>
    <col min="14340" max="14340" width="21" style="233" customWidth="1"/>
    <col min="14341" max="14341" width="30.7109375" style="233" customWidth="1"/>
    <col min="14342" max="14342" width="3.7109375" style="233" customWidth="1"/>
    <col min="14343" max="14343" width="6.7109375" style="233" customWidth="1"/>
    <col min="14344" max="14592" width="11.42578125" style="233"/>
    <col min="14593" max="14593" width="30.7109375" style="233" customWidth="1"/>
    <col min="14594" max="14594" width="8.7109375" style="233" customWidth="1"/>
    <col min="14595" max="14595" width="19" style="233" customWidth="1"/>
    <col min="14596" max="14596" width="21" style="233" customWidth="1"/>
    <col min="14597" max="14597" width="30.7109375" style="233" customWidth="1"/>
    <col min="14598" max="14598" width="3.7109375" style="233" customWidth="1"/>
    <col min="14599" max="14599" width="6.7109375" style="233" customWidth="1"/>
    <col min="14600" max="14848" width="11.42578125" style="233"/>
    <col min="14849" max="14849" width="30.7109375" style="233" customWidth="1"/>
    <col min="14850" max="14850" width="8.7109375" style="233" customWidth="1"/>
    <col min="14851" max="14851" width="19" style="233" customWidth="1"/>
    <col min="14852" max="14852" width="21" style="233" customWidth="1"/>
    <col min="14853" max="14853" width="30.7109375" style="233" customWidth="1"/>
    <col min="14854" max="14854" width="3.7109375" style="233" customWidth="1"/>
    <col min="14855" max="14855" width="6.7109375" style="233" customWidth="1"/>
    <col min="14856" max="15104" width="11.42578125" style="233"/>
    <col min="15105" max="15105" width="30.7109375" style="233" customWidth="1"/>
    <col min="15106" max="15106" width="8.7109375" style="233" customWidth="1"/>
    <col min="15107" max="15107" width="19" style="233" customWidth="1"/>
    <col min="15108" max="15108" width="21" style="233" customWidth="1"/>
    <col min="15109" max="15109" width="30.7109375" style="233" customWidth="1"/>
    <col min="15110" max="15110" width="3.7109375" style="233" customWidth="1"/>
    <col min="15111" max="15111" width="6.7109375" style="233" customWidth="1"/>
    <col min="15112" max="15360" width="11.42578125" style="233"/>
    <col min="15361" max="15361" width="30.7109375" style="233" customWidth="1"/>
    <col min="15362" max="15362" width="8.7109375" style="233" customWidth="1"/>
    <col min="15363" max="15363" width="19" style="233" customWidth="1"/>
    <col min="15364" max="15364" width="21" style="233" customWidth="1"/>
    <col min="15365" max="15365" width="30.7109375" style="233" customWidth="1"/>
    <col min="15366" max="15366" width="3.7109375" style="233" customWidth="1"/>
    <col min="15367" max="15367" width="6.7109375" style="233" customWidth="1"/>
    <col min="15368" max="15616" width="11.42578125" style="233"/>
    <col min="15617" max="15617" width="30.7109375" style="233" customWidth="1"/>
    <col min="15618" max="15618" width="8.7109375" style="233" customWidth="1"/>
    <col min="15619" max="15619" width="19" style="233" customWidth="1"/>
    <col min="15620" max="15620" width="21" style="233" customWidth="1"/>
    <col min="15621" max="15621" width="30.7109375" style="233" customWidth="1"/>
    <col min="15622" max="15622" width="3.7109375" style="233" customWidth="1"/>
    <col min="15623" max="15623" width="6.7109375" style="233" customWidth="1"/>
    <col min="15624" max="15872" width="11.42578125" style="233"/>
    <col min="15873" max="15873" width="30.7109375" style="233" customWidth="1"/>
    <col min="15874" max="15874" width="8.7109375" style="233" customWidth="1"/>
    <col min="15875" max="15875" width="19" style="233" customWidth="1"/>
    <col min="15876" max="15876" width="21" style="233" customWidth="1"/>
    <col min="15877" max="15877" width="30.7109375" style="233" customWidth="1"/>
    <col min="15878" max="15878" width="3.7109375" style="233" customWidth="1"/>
    <col min="15879" max="15879" width="6.7109375" style="233" customWidth="1"/>
    <col min="15880" max="16128" width="11.42578125" style="233"/>
    <col min="16129" max="16129" width="30.7109375" style="233" customWidth="1"/>
    <col min="16130" max="16130" width="8.7109375" style="233" customWidth="1"/>
    <col min="16131" max="16131" width="19" style="233" customWidth="1"/>
    <col min="16132" max="16132" width="21" style="233" customWidth="1"/>
    <col min="16133" max="16133" width="30.7109375" style="233" customWidth="1"/>
    <col min="16134" max="16134" width="3.7109375" style="233" customWidth="1"/>
    <col min="16135" max="16135" width="6.7109375" style="233" customWidth="1"/>
    <col min="16136" max="16384" width="11.42578125" style="233"/>
  </cols>
  <sheetData>
    <row r="1" spans="1:11" ht="24.75" customHeight="1">
      <c r="A1" s="847" t="s">
        <v>2</v>
      </c>
      <c r="B1" s="851"/>
      <c r="C1" s="851"/>
      <c r="D1" s="851"/>
      <c r="E1" s="855" t="s">
        <v>188</v>
      </c>
    </row>
    <row r="2" spans="1:11" ht="18.95" customHeight="1">
      <c r="A2" s="5"/>
      <c r="B2" s="5"/>
      <c r="C2" s="5" t="s">
        <v>3</v>
      </c>
      <c r="D2" s="5" t="s">
        <v>3</v>
      </c>
      <c r="E2" s="5"/>
    </row>
    <row r="3" spans="1:11" ht="18.95" customHeight="1">
      <c r="A3" s="832" t="s">
        <v>1133</v>
      </c>
      <c r="B3" s="234"/>
      <c r="C3" s="235"/>
      <c r="E3" s="833" t="s">
        <v>1135</v>
      </c>
    </row>
    <row r="4" spans="1:11" ht="18.95" customHeight="1">
      <c r="A4" s="80" t="s">
        <v>1134</v>
      </c>
      <c r="B4" s="5"/>
      <c r="C4" s="5"/>
      <c r="D4" s="5"/>
      <c r="E4" s="164" t="s">
        <v>1136</v>
      </c>
    </row>
    <row r="5" spans="1:11" s="5" customFormat="1" ht="14.1" customHeight="1">
      <c r="J5" s="18"/>
    </row>
    <row r="6" spans="1:11" s="5" customFormat="1" ht="14.1" customHeight="1">
      <c r="A6" s="807">
        <v>2020</v>
      </c>
      <c r="B6" s="18" t="s">
        <v>320</v>
      </c>
      <c r="C6" s="18" t="s">
        <v>321</v>
      </c>
      <c r="D6" s="18" t="s">
        <v>181</v>
      </c>
      <c r="E6" s="13">
        <v>2020</v>
      </c>
      <c r="J6" s="237"/>
    </row>
    <row r="7" spans="1:11" ht="13.5" customHeight="1">
      <c r="A7" s="109"/>
      <c r="B7" s="237" t="s">
        <v>322</v>
      </c>
      <c r="C7" s="237" t="s">
        <v>323</v>
      </c>
      <c r="D7" s="237" t="s">
        <v>180</v>
      </c>
      <c r="E7" s="6"/>
    </row>
    <row r="8" spans="1:11" ht="8.1" customHeight="1">
      <c r="A8" s="238"/>
      <c r="B8" s="237"/>
      <c r="C8" s="237"/>
      <c r="D8" s="237"/>
    </row>
    <row r="9" spans="1:11" ht="14.1" customHeight="1">
      <c r="A9" s="19" t="s">
        <v>16</v>
      </c>
      <c r="B9" s="786">
        <f>SUM(B10:B17)</f>
        <v>369</v>
      </c>
      <c r="C9" s="786">
        <f>SUM(C10:C17)</f>
        <v>433</v>
      </c>
      <c r="D9" s="786">
        <f>SUM(D10:D17)</f>
        <v>802</v>
      </c>
      <c r="E9" s="21" t="s">
        <v>17</v>
      </c>
      <c r="F9" s="239"/>
      <c r="G9" s="239"/>
      <c r="I9" s="239"/>
      <c r="J9" s="239"/>
      <c r="K9" s="239"/>
    </row>
    <row r="10" spans="1:11" ht="14.1" customHeight="1">
      <c r="A10" s="40" t="s">
        <v>301</v>
      </c>
      <c r="B10" s="787">
        <v>54</v>
      </c>
      <c r="C10" s="787">
        <v>83</v>
      </c>
      <c r="D10" s="787">
        <f>C10+B10</f>
        <v>137</v>
      </c>
      <c r="E10" s="25" t="s">
        <v>18</v>
      </c>
      <c r="F10" s="239"/>
      <c r="G10" s="239"/>
      <c r="I10" s="239"/>
      <c r="J10" s="239"/>
      <c r="K10" s="239"/>
    </row>
    <row r="11" spans="1:11" ht="14.1" customHeight="1">
      <c r="A11" s="40" t="s">
        <v>302</v>
      </c>
      <c r="B11" s="787">
        <v>35</v>
      </c>
      <c r="C11" s="787">
        <v>35</v>
      </c>
      <c r="D11" s="787">
        <f t="shared" ref="D11:D50" si="0">C11+B11</f>
        <v>70</v>
      </c>
      <c r="E11" s="25" t="s">
        <v>19</v>
      </c>
      <c r="F11" s="239"/>
      <c r="G11" s="239"/>
      <c r="I11" s="239"/>
      <c r="J11" s="239"/>
      <c r="K11" s="239"/>
    </row>
    <row r="12" spans="1:11" ht="14.1" customHeight="1">
      <c r="A12" s="28" t="s">
        <v>303</v>
      </c>
      <c r="B12" s="787">
        <v>9</v>
      </c>
      <c r="C12" s="787">
        <v>2</v>
      </c>
      <c r="D12" s="787">
        <f t="shared" si="0"/>
        <v>11</v>
      </c>
      <c r="E12" s="25" t="s">
        <v>20</v>
      </c>
      <c r="F12" s="239"/>
      <c r="G12" s="239"/>
      <c r="I12" s="239"/>
      <c r="J12" s="239"/>
      <c r="K12" s="239"/>
    </row>
    <row r="13" spans="1:11" ht="14.1" customHeight="1">
      <c r="A13" s="790" t="s">
        <v>304</v>
      </c>
      <c r="B13" s="787">
        <v>56</v>
      </c>
      <c r="C13" s="787">
        <v>48</v>
      </c>
      <c r="D13" s="787">
        <f t="shared" si="0"/>
        <v>104</v>
      </c>
      <c r="E13" s="25" t="s">
        <v>21</v>
      </c>
      <c r="F13" s="239"/>
      <c r="G13" s="239"/>
      <c r="I13" s="239"/>
      <c r="J13" s="239"/>
      <c r="K13" s="239"/>
    </row>
    <row r="14" spans="1:11" ht="14.1" customHeight="1">
      <c r="A14" s="790" t="s">
        <v>1058</v>
      </c>
      <c r="B14" s="787">
        <v>31</v>
      </c>
      <c r="C14" s="787">
        <v>21</v>
      </c>
      <c r="D14" s="787">
        <f t="shared" si="0"/>
        <v>52</v>
      </c>
      <c r="E14" s="25" t="s">
        <v>23</v>
      </c>
      <c r="F14" s="239"/>
      <c r="G14" s="239"/>
      <c r="I14" s="239"/>
      <c r="J14" s="239"/>
      <c r="K14" s="239"/>
    </row>
    <row r="15" spans="1:11" s="234" customFormat="1" ht="14.1" customHeight="1">
      <c r="A15" s="790" t="s">
        <v>305</v>
      </c>
      <c r="B15" s="787">
        <v>28</v>
      </c>
      <c r="C15" s="787">
        <v>26</v>
      </c>
      <c r="D15" s="787">
        <f t="shared" si="0"/>
        <v>54</v>
      </c>
      <c r="E15" s="25" t="s">
        <v>25</v>
      </c>
      <c r="F15" s="215"/>
      <c r="G15" s="215"/>
      <c r="I15" s="215"/>
      <c r="J15" s="215"/>
      <c r="K15" s="215"/>
    </row>
    <row r="16" spans="1:11" ht="14.1" customHeight="1">
      <c r="A16" s="790" t="s">
        <v>1059</v>
      </c>
      <c r="B16" s="787">
        <v>100</v>
      </c>
      <c r="C16" s="787">
        <v>147</v>
      </c>
      <c r="D16" s="787">
        <f t="shared" si="0"/>
        <v>247</v>
      </c>
      <c r="E16" s="25" t="s">
        <v>27</v>
      </c>
      <c r="F16" s="239"/>
      <c r="G16" s="239"/>
      <c r="I16" s="239"/>
      <c r="J16" s="239"/>
      <c r="K16" s="239"/>
    </row>
    <row r="17" spans="1:11" ht="14.1" customHeight="1">
      <c r="A17" s="790" t="s">
        <v>1060</v>
      </c>
      <c r="B17" s="787">
        <v>56</v>
      </c>
      <c r="C17" s="787">
        <v>71</v>
      </c>
      <c r="D17" s="787">
        <f t="shared" si="0"/>
        <v>127</v>
      </c>
      <c r="E17" s="25" t="s">
        <v>29</v>
      </c>
      <c r="F17" s="239"/>
      <c r="G17" s="239"/>
      <c r="I17" s="239"/>
      <c r="J17" s="239"/>
      <c r="K17" s="239"/>
    </row>
    <row r="18" spans="1:11" ht="14.1" customHeight="1">
      <c r="A18" s="30" t="s">
        <v>30</v>
      </c>
      <c r="B18" s="786">
        <f>SUM(B19:B26)</f>
        <v>290</v>
      </c>
      <c r="C18" s="786">
        <f>SUM(C19:C26)</f>
        <v>836</v>
      </c>
      <c r="D18" s="786">
        <f t="shared" si="0"/>
        <v>1126</v>
      </c>
      <c r="E18" s="32" t="s">
        <v>31</v>
      </c>
      <c r="F18" s="239"/>
      <c r="G18" s="239"/>
      <c r="I18" s="239"/>
      <c r="J18" s="239"/>
      <c r="K18" s="239"/>
    </row>
    <row r="19" spans="1:11" ht="14.1" customHeight="1">
      <c r="A19" s="40" t="s">
        <v>32</v>
      </c>
      <c r="B19" s="787">
        <v>37</v>
      </c>
      <c r="C19" s="787">
        <v>34</v>
      </c>
      <c r="D19" s="787">
        <f t="shared" si="0"/>
        <v>71</v>
      </c>
      <c r="E19" s="33" t="s">
        <v>33</v>
      </c>
      <c r="F19" s="239"/>
      <c r="G19" s="239"/>
      <c r="I19" s="239"/>
      <c r="J19" s="239"/>
      <c r="K19" s="239"/>
    </row>
    <row r="20" spans="1:11" ht="14.1" customHeight="1">
      <c r="A20" s="40" t="s">
        <v>34</v>
      </c>
      <c r="B20" s="787">
        <v>22</v>
      </c>
      <c r="C20" s="787">
        <v>11</v>
      </c>
      <c r="D20" s="787">
        <f t="shared" si="0"/>
        <v>33</v>
      </c>
      <c r="E20" s="33" t="s">
        <v>35</v>
      </c>
      <c r="F20" s="239"/>
      <c r="G20" s="239"/>
      <c r="I20" s="239"/>
      <c r="J20" s="239"/>
      <c r="K20" s="239"/>
    </row>
    <row r="21" spans="1:11" ht="14.1" customHeight="1">
      <c r="A21" s="40" t="s">
        <v>36</v>
      </c>
      <c r="B21" s="787">
        <v>16</v>
      </c>
      <c r="C21" s="787">
        <v>29</v>
      </c>
      <c r="D21" s="787">
        <f t="shared" si="0"/>
        <v>45</v>
      </c>
      <c r="E21" s="33" t="s">
        <v>37</v>
      </c>
      <c r="F21" s="239"/>
      <c r="G21" s="239"/>
      <c r="I21" s="239"/>
      <c r="J21" s="239"/>
      <c r="K21" s="239"/>
    </row>
    <row r="22" spans="1:11" ht="14.1" customHeight="1">
      <c r="A22" s="40" t="s">
        <v>38</v>
      </c>
      <c r="B22" s="787">
        <v>20</v>
      </c>
      <c r="C22" s="787">
        <v>23</v>
      </c>
      <c r="D22" s="787">
        <f t="shared" si="0"/>
        <v>43</v>
      </c>
      <c r="E22" s="25" t="s">
        <v>39</v>
      </c>
      <c r="F22" s="239"/>
      <c r="G22" s="239"/>
      <c r="I22" s="239"/>
      <c r="J22" s="239"/>
      <c r="K22" s="239"/>
    </row>
    <row r="23" spans="1:11" ht="14.1" customHeight="1">
      <c r="A23" s="40" t="s">
        <v>40</v>
      </c>
      <c r="B23" s="787">
        <v>21</v>
      </c>
      <c r="C23" s="787">
        <v>28</v>
      </c>
      <c r="D23" s="787">
        <f t="shared" si="0"/>
        <v>49</v>
      </c>
      <c r="E23" s="33" t="s">
        <v>41</v>
      </c>
      <c r="F23" s="239"/>
      <c r="G23" s="239"/>
      <c r="I23" s="239"/>
      <c r="J23" s="239"/>
      <c r="K23" s="239"/>
    </row>
    <row r="24" spans="1:11" ht="14.1" customHeight="1">
      <c r="A24" s="40" t="s">
        <v>42</v>
      </c>
      <c r="B24" s="787">
        <v>57</v>
      </c>
      <c r="C24" s="787">
        <v>56</v>
      </c>
      <c r="D24" s="787">
        <f t="shared" si="0"/>
        <v>113</v>
      </c>
      <c r="E24" s="33" t="s">
        <v>43</v>
      </c>
      <c r="F24" s="239"/>
      <c r="G24" s="239"/>
      <c r="I24" s="239"/>
      <c r="J24" s="239"/>
      <c r="K24" s="239"/>
    </row>
    <row r="25" spans="1:11" ht="14.1" customHeight="1">
      <c r="A25" s="40" t="s">
        <v>44</v>
      </c>
      <c r="B25" s="787">
        <v>89</v>
      </c>
      <c r="C25" s="787">
        <v>630</v>
      </c>
      <c r="D25" s="787">
        <f t="shared" si="0"/>
        <v>719</v>
      </c>
      <c r="E25" s="33" t="s">
        <v>45</v>
      </c>
      <c r="F25" s="239"/>
      <c r="G25" s="239"/>
      <c r="I25" s="239"/>
      <c r="J25" s="239"/>
      <c r="K25" s="239"/>
    </row>
    <row r="26" spans="1:11" ht="14.1" customHeight="1">
      <c r="A26" s="40" t="s">
        <v>46</v>
      </c>
      <c r="B26" s="787">
        <v>28</v>
      </c>
      <c r="C26" s="787">
        <v>25</v>
      </c>
      <c r="D26" s="787">
        <f t="shared" si="0"/>
        <v>53</v>
      </c>
      <c r="E26" s="33" t="s">
        <v>47</v>
      </c>
      <c r="F26" s="239"/>
      <c r="G26" s="239"/>
      <c r="I26" s="239"/>
      <c r="J26" s="239"/>
      <c r="K26" s="239"/>
    </row>
    <row r="27" spans="1:11" ht="14.1" customHeight="1">
      <c r="A27" s="19" t="s">
        <v>48</v>
      </c>
      <c r="B27" s="786">
        <f>SUM(B28:B36)</f>
        <v>453</v>
      </c>
      <c r="C27" s="786">
        <f>SUM(C28:C36)</f>
        <v>1214</v>
      </c>
      <c r="D27" s="786">
        <f t="shared" si="0"/>
        <v>1667</v>
      </c>
      <c r="E27" s="21" t="s">
        <v>49</v>
      </c>
      <c r="F27" s="239"/>
      <c r="G27" s="239"/>
      <c r="I27" s="239"/>
      <c r="J27" s="239"/>
      <c r="K27" s="239"/>
    </row>
    <row r="28" spans="1:11" ht="14.1" customHeight="1">
      <c r="A28" s="793" t="s">
        <v>310</v>
      </c>
      <c r="B28" s="787">
        <v>35</v>
      </c>
      <c r="C28" s="787">
        <v>33</v>
      </c>
      <c r="D28" s="787">
        <f t="shared" si="0"/>
        <v>68</v>
      </c>
      <c r="E28" s="25" t="s">
        <v>50</v>
      </c>
      <c r="F28" s="239"/>
      <c r="G28" s="239"/>
      <c r="I28" s="239"/>
      <c r="J28" s="239"/>
      <c r="K28" s="239"/>
    </row>
    <row r="29" spans="1:11" ht="14.1" customHeight="1">
      <c r="A29" s="36" t="s">
        <v>311</v>
      </c>
      <c r="B29" s="787">
        <v>30</v>
      </c>
      <c r="C29" s="787">
        <v>31</v>
      </c>
      <c r="D29" s="787">
        <f t="shared" si="0"/>
        <v>61</v>
      </c>
      <c r="E29" s="25" t="s">
        <v>51</v>
      </c>
      <c r="F29" s="239"/>
      <c r="G29" s="239"/>
      <c r="I29" s="239"/>
      <c r="J29" s="239"/>
      <c r="K29" s="239"/>
    </row>
    <row r="30" spans="1:11" ht="14.1" customHeight="1">
      <c r="A30" s="794" t="s">
        <v>312</v>
      </c>
      <c r="B30" s="787">
        <v>141</v>
      </c>
      <c r="C30" s="787">
        <v>814</v>
      </c>
      <c r="D30" s="787">
        <f t="shared" si="0"/>
        <v>955</v>
      </c>
      <c r="E30" s="25" t="s">
        <v>52</v>
      </c>
      <c r="F30" s="239"/>
      <c r="G30" s="239"/>
      <c r="I30" s="239"/>
      <c r="J30" s="239"/>
      <c r="K30" s="239"/>
    </row>
    <row r="31" spans="1:11" ht="14.1" customHeight="1">
      <c r="A31" s="40" t="s">
        <v>313</v>
      </c>
      <c r="B31" s="787">
        <v>30</v>
      </c>
      <c r="C31" s="787">
        <v>25</v>
      </c>
      <c r="D31" s="787">
        <f t="shared" si="0"/>
        <v>55</v>
      </c>
      <c r="E31" s="25" t="s">
        <v>53</v>
      </c>
      <c r="F31" s="239"/>
      <c r="G31" s="239"/>
      <c r="I31" s="239"/>
      <c r="J31" s="239"/>
      <c r="K31" s="239"/>
    </row>
    <row r="32" spans="1:11" ht="14.1" customHeight="1">
      <c r="A32" s="36" t="s">
        <v>309</v>
      </c>
      <c r="B32" s="787">
        <v>64</v>
      </c>
      <c r="C32" s="787">
        <v>194</v>
      </c>
      <c r="D32" s="787">
        <f t="shared" si="0"/>
        <v>258</v>
      </c>
      <c r="E32" s="25" t="s">
        <v>54</v>
      </c>
      <c r="F32" s="239"/>
      <c r="G32" s="239"/>
      <c r="I32" s="239"/>
      <c r="J32" s="239"/>
      <c r="K32" s="239"/>
    </row>
    <row r="33" spans="1:11" ht="14.1" customHeight="1">
      <c r="A33" s="795" t="s">
        <v>317</v>
      </c>
      <c r="B33" s="787">
        <v>18</v>
      </c>
      <c r="C33" s="787">
        <v>5</v>
      </c>
      <c r="D33" s="787">
        <f t="shared" si="0"/>
        <v>23</v>
      </c>
      <c r="E33" s="25" t="s">
        <v>55</v>
      </c>
      <c r="F33" s="239"/>
      <c r="G33" s="239"/>
      <c r="I33" s="239"/>
      <c r="J33" s="239"/>
      <c r="K33" s="239"/>
    </row>
    <row r="34" spans="1:11" ht="14.1" customHeight="1">
      <c r="A34" s="40" t="s">
        <v>314</v>
      </c>
      <c r="B34" s="787">
        <v>32</v>
      </c>
      <c r="C34" s="787">
        <v>38</v>
      </c>
      <c r="D34" s="787">
        <f t="shared" si="0"/>
        <v>70</v>
      </c>
      <c r="E34" s="25" t="s">
        <v>57</v>
      </c>
      <c r="F34" s="239"/>
      <c r="G34" s="239"/>
      <c r="I34" s="239"/>
      <c r="J34" s="239"/>
      <c r="K34" s="239"/>
    </row>
    <row r="35" spans="1:11" ht="14.1" customHeight="1">
      <c r="A35" s="40" t="s">
        <v>315</v>
      </c>
      <c r="B35" s="787">
        <v>41</v>
      </c>
      <c r="C35" s="787">
        <v>30</v>
      </c>
      <c r="D35" s="787">
        <f t="shared" si="0"/>
        <v>71</v>
      </c>
      <c r="E35" s="25" t="s">
        <v>59</v>
      </c>
      <c r="F35" s="239"/>
      <c r="G35" s="239"/>
      <c r="I35" s="239"/>
      <c r="J35" s="239"/>
      <c r="K35" s="239"/>
    </row>
    <row r="36" spans="1:11" ht="14.1" customHeight="1">
      <c r="A36" s="40" t="s">
        <v>316</v>
      </c>
      <c r="B36" s="787">
        <v>62</v>
      </c>
      <c r="C36" s="787">
        <v>44</v>
      </c>
      <c r="D36" s="787">
        <f t="shared" si="0"/>
        <v>106</v>
      </c>
      <c r="E36" s="25" t="s">
        <v>61</v>
      </c>
      <c r="F36" s="239"/>
      <c r="G36" s="239"/>
      <c r="I36" s="239"/>
      <c r="J36" s="239"/>
      <c r="K36" s="239"/>
    </row>
    <row r="37" spans="1:11" ht="14.1" customHeight="1">
      <c r="A37" s="37" t="s">
        <v>62</v>
      </c>
      <c r="B37" s="786">
        <f>SUM(B38:B44)</f>
        <v>552</v>
      </c>
      <c r="C37" s="786">
        <f>SUM(C38:C44)</f>
        <v>1011</v>
      </c>
      <c r="D37" s="786">
        <f t="shared" si="0"/>
        <v>1563</v>
      </c>
      <c r="E37" s="21" t="s">
        <v>63</v>
      </c>
      <c r="F37" s="239"/>
      <c r="G37" s="239"/>
      <c r="I37" s="239"/>
      <c r="J37" s="239"/>
      <c r="K37" s="239"/>
    </row>
    <row r="38" spans="1:11" ht="14.1" customHeight="1">
      <c r="A38" s="793" t="s">
        <v>64</v>
      </c>
      <c r="B38" s="787">
        <v>122</v>
      </c>
      <c r="C38" s="787">
        <v>117</v>
      </c>
      <c r="D38" s="787">
        <f t="shared" si="0"/>
        <v>239</v>
      </c>
      <c r="E38" s="33" t="s">
        <v>65</v>
      </c>
      <c r="F38" s="239"/>
      <c r="G38" s="239"/>
      <c r="I38" s="239"/>
      <c r="J38" s="239"/>
      <c r="K38" s="239"/>
    </row>
    <row r="39" spans="1:11" ht="14.1" customHeight="1">
      <c r="A39" s="793" t="s">
        <v>66</v>
      </c>
      <c r="B39" s="787">
        <v>69</v>
      </c>
      <c r="C39" s="787">
        <v>51</v>
      </c>
      <c r="D39" s="787">
        <f t="shared" si="0"/>
        <v>120</v>
      </c>
      <c r="E39" s="25" t="s">
        <v>67</v>
      </c>
      <c r="F39" s="239"/>
      <c r="G39" s="239"/>
      <c r="I39" s="239"/>
      <c r="J39" s="239"/>
      <c r="K39" s="239"/>
    </row>
    <row r="40" spans="1:11" ht="14.1" customHeight="1">
      <c r="A40" s="793" t="s">
        <v>68</v>
      </c>
      <c r="B40" s="787">
        <v>164</v>
      </c>
      <c r="C40" s="787">
        <v>506</v>
      </c>
      <c r="D40" s="787">
        <f t="shared" si="0"/>
        <v>670</v>
      </c>
      <c r="E40" s="25" t="s">
        <v>69</v>
      </c>
      <c r="F40" s="239"/>
      <c r="G40" s="239"/>
      <c r="I40" s="239"/>
      <c r="J40" s="239"/>
      <c r="K40" s="239"/>
    </row>
    <row r="41" spans="1:11" ht="14.1" customHeight="1">
      <c r="A41" s="793" t="s">
        <v>70</v>
      </c>
      <c r="B41" s="787">
        <v>37</v>
      </c>
      <c r="C41" s="787">
        <v>179</v>
      </c>
      <c r="D41" s="787">
        <f t="shared" si="0"/>
        <v>216</v>
      </c>
      <c r="E41" s="25" t="s">
        <v>71</v>
      </c>
      <c r="F41" s="239"/>
      <c r="G41" s="239"/>
      <c r="I41" s="239"/>
      <c r="J41" s="239"/>
      <c r="K41" s="239"/>
    </row>
    <row r="42" spans="1:11" ht="14.1" customHeight="1">
      <c r="A42" s="793" t="s">
        <v>72</v>
      </c>
      <c r="B42" s="787">
        <v>36</v>
      </c>
      <c r="C42" s="787">
        <v>41</v>
      </c>
      <c r="D42" s="787">
        <f t="shared" si="0"/>
        <v>77</v>
      </c>
      <c r="E42" s="33" t="s">
        <v>73</v>
      </c>
      <c r="F42" s="239"/>
      <c r="G42" s="239"/>
      <c r="I42" s="239"/>
      <c r="J42" s="239"/>
      <c r="K42" s="239"/>
    </row>
    <row r="43" spans="1:11" ht="14.1" customHeight="1">
      <c r="A43" s="793" t="s">
        <v>74</v>
      </c>
      <c r="B43" s="787">
        <v>29</v>
      </c>
      <c r="C43" s="787">
        <v>17</v>
      </c>
      <c r="D43" s="787">
        <f t="shared" si="0"/>
        <v>46</v>
      </c>
      <c r="E43" s="33" t="s">
        <v>75</v>
      </c>
      <c r="F43" s="239"/>
      <c r="G43" s="239"/>
      <c r="I43" s="239"/>
      <c r="J43" s="239"/>
      <c r="K43" s="239"/>
    </row>
    <row r="44" spans="1:11" ht="14.1" customHeight="1">
      <c r="A44" s="793" t="s">
        <v>76</v>
      </c>
      <c r="B44" s="787">
        <v>95</v>
      </c>
      <c r="C44" s="787">
        <v>100</v>
      </c>
      <c r="D44" s="787">
        <f t="shared" si="0"/>
        <v>195</v>
      </c>
      <c r="E44" s="25" t="s">
        <v>77</v>
      </c>
      <c r="F44" s="239"/>
      <c r="G44" s="239"/>
      <c r="I44" s="239"/>
      <c r="J44" s="239"/>
      <c r="K44" s="239"/>
    </row>
    <row r="45" spans="1:11" ht="14.1" customHeight="1">
      <c r="A45" s="39" t="s">
        <v>78</v>
      </c>
      <c r="B45" s="786">
        <f>SUM(B46:B50)</f>
        <v>268</v>
      </c>
      <c r="C45" s="786">
        <f>SUM(C46:C50)</f>
        <v>295</v>
      </c>
      <c r="D45" s="786">
        <f t="shared" si="0"/>
        <v>563</v>
      </c>
      <c r="E45" s="21" t="s">
        <v>79</v>
      </c>
      <c r="F45" s="239"/>
      <c r="G45" s="239"/>
      <c r="I45" s="239"/>
      <c r="J45" s="239"/>
      <c r="K45" s="239"/>
    </row>
    <row r="46" spans="1:11" ht="14.1" customHeight="1">
      <c r="A46" s="40" t="s">
        <v>80</v>
      </c>
      <c r="B46" s="787">
        <v>58</v>
      </c>
      <c r="C46" s="787">
        <v>39</v>
      </c>
      <c r="D46" s="787">
        <f t="shared" si="0"/>
        <v>97</v>
      </c>
      <c r="E46" s="25" t="s">
        <v>81</v>
      </c>
      <c r="F46" s="239"/>
      <c r="G46" s="239"/>
      <c r="I46" s="239"/>
      <c r="J46" s="239"/>
      <c r="K46" s="239"/>
    </row>
    <row r="47" spans="1:11" ht="14.1" customHeight="1">
      <c r="A47" s="793" t="s">
        <v>82</v>
      </c>
      <c r="B47" s="787">
        <v>62</v>
      </c>
      <c r="C47" s="787">
        <v>104</v>
      </c>
      <c r="D47" s="787">
        <f t="shared" si="0"/>
        <v>166</v>
      </c>
      <c r="E47" s="25" t="s">
        <v>83</v>
      </c>
      <c r="F47" s="239"/>
      <c r="G47" s="239"/>
      <c r="I47" s="239"/>
      <c r="J47" s="239"/>
      <c r="K47" s="239"/>
    </row>
    <row r="48" spans="1:11" ht="14.1" customHeight="1">
      <c r="A48" s="793" t="s">
        <v>84</v>
      </c>
      <c r="B48" s="787">
        <v>35</v>
      </c>
      <c r="C48" s="787">
        <v>27</v>
      </c>
      <c r="D48" s="787">
        <f t="shared" si="0"/>
        <v>62</v>
      </c>
      <c r="E48" s="25" t="s">
        <v>85</v>
      </c>
      <c r="F48" s="239"/>
      <c r="G48" s="239"/>
      <c r="I48" s="239"/>
      <c r="J48" s="239"/>
      <c r="K48" s="239"/>
    </row>
    <row r="49" spans="1:11" ht="14.1" customHeight="1">
      <c r="A49" s="793" t="s">
        <v>86</v>
      </c>
      <c r="B49" s="787">
        <v>43</v>
      </c>
      <c r="C49" s="787">
        <v>45</v>
      </c>
      <c r="D49" s="787">
        <f t="shared" si="0"/>
        <v>88</v>
      </c>
      <c r="E49" s="25" t="s">
        <v>87</v>
      </c>
      <c r="F49" s="239"/>
      <c r="G49" s="239"/>
      <c r="H49" s="239"/>
      <c r="I49" s="239"/>
      <c r="J49" s="239"/>
      <c r="K49" s="239"/>
    </row>
    <row r="50" spans="1:11" ht="14.1" customHeight="1">
      <c r="A50" s="793" t="s">
        <v>88</v>
      </c>
      <c r="B50" s="787">
        <v>70</v>
      </c>
      <c r="C50" s="787">
        <v>80</v>
      </c>
      <c r="D50" s="787">
        <f t="shared" si="0"/>
        <v>150</v>
      </c>
      <c r="E50" s="33" t="s">
        <v>89</v>
      </c>
      <c r="F50" s="239"/>
      <c r="G50" s="239"/>
      <c r="H50" s="239"/>
      <c r="I50" s="239"/>
      <c r="J50" s="239"/>
      <c r="K50" s="239"/>
    </row>
    <row r="51" spans="1:11" ht="14.1" customHeight="1">
      <c r="A51" s="41"/>
      <c r="B51" s="241"/>
      <c r="C51" s="242"/>
      <c r="D51" s="242"/>
      <c r="E51" s="26"/>
      <c r="F51" s="239"/>
      <c r="G51" s="239"/>
      <c r="H51" s="239"/>
      <c r="I51" s="239"/>
      <c r="J51" s="239"/>
      <c r="K51" s="239"/>
    </row>
    <row r="52" spans="1:11" ht="14.1" customHeight="1">
      <c r="A52" s="41"/>
      <c r="B52" s="241"/>
      <c r="C52" s="242"/>
      <c r="D52" s="242"/>
      <c r="E52" s="26"/>
      <c r="F52" s="215"/>
      <c r="G52" s="215"/>
      <c r="H52" s="215"/>
      <c r="I52" s="239"/>
      <c r="J52" s="239"/>
      <c r="K52" s="239"/>
    </row>
    <row r="53" spans="1:11" ht="14.1" customHeight="1">
      <c r="A53" s="41"/>
      <c r="B53" s="241"/>
      <c r="C53" s="242"/>
      <c r="D53" s="242"/>
      <c r="E53" s="26"/>
      <c r="F53" s="239"/>
      <c r="G53" s="239"/>
      <c r="H53" s="239"/>
      <c r="I53" s="239"/>
      <c r="J53" s="239"/>
      <c r="K53" s="239"/>
    </row>
    <row r="54" spans="1:11" ht="14.1" customHeight="1">
      <c r="A54" s="41"/>
      <c r="B54" s="241"/>
      <c r="C54" s="242"/>
      <c r="D54" s="242"/>
      <c r="E54" s="26"/>
      <c r="F54" s="239"/>
      <c r="G54" s="239"/>
      <c r="H54" s="239"/>
      <c r="I54" s="239"/>
      <c r="J54" s="239"/>
      <c r="K54" s="239"/>
    </row>
    <row r="55" spans="1:11" ht="14.1" customHeight="1">
      <c r="A55" s="41"/>
      <c r="B55" s="241"/>
      <c r="C55" s="242"/>
      <c r="D55" s="242"/>
      <c r="E55" s="26"/>
      <c r="F55" s="239"/>
      <c r="G55" s="239"/>
      <c r="H55" s="239"/>
      <c r="I55" s="239"/>
      <c r="J55" s="239"/>
      <c r="K55" s="239"/>
    </row>
    <row r="56" spans="1:11">
      <c r="B56" s="241"/>
      <c r="C56" s="243"/>
      <c r="D56" s="243"/>
    </row>
    <row r="57" spans="1:11" ht="12.75" customHeight="1">
      <c r="B57" s="243"/>
      <c r="C57" s="243"/>
      <c r="D57" s="243"/>
      <c r="E57" s="239"/>
      <c r="F57" s="239"/>
      <c r="G57" s="239"/>
      <c r="H57" s="239"/>
      <c r="I57" s="239"/>
      <c r="J57" s="239"/>
      <c r="K57" s="239"/>
    </row>
    <row r="58" spans="1:11" ht="12.75" customHeight="1">
      <c r="B58" s="243"/>
      <c r="C58" s="243"/>
      <c r="D58" s="243"/>
      <c r="E58" s="239"/>
      <c r="F58" s="239"/>
      <c r="G58" s="239"/>
      <c r="H58" s="239"/>
      <c r="I58" s="239"/>
      <c r="J58" s="239"/>
      <c r="K58" s="239"/>
    </row>
    <row r="59" spans="1:11">
      <c r="B59" s="243"/>
      <c r="C59" s="243"/>
      <c r="D59" s="243"/>
      <c r="E59" s="239"/>
      <c r="F59" s="239"/>
      <c r="G59" s="239"/>
      <c r="H59" s="239"/>
      <c r="I59" s="239"/>
      <c r="J59" s="239"/>
      <c r="K59" s="239"/>
    </row>
    <row r="60" spans="1:11">
      <c r="B60" s="243"/>
      <c r="C60" s="243"/>
      <c r="D60" s="243"/>
      <c r="E60" s="239"/>
      <c r="F60" s="239"/>
      <c r="G60" s="239"/>
      <c r="H60" s="239"/>
      <c r="I60" s="239"/>
      <c r="J60" s="239"/>
      <c r="K60" s="239"/>
    </row>
    <row r="61" spans="1:11">
      <c r="B61" s="243"/>
      <c r="C61" s="243"/>
      <c r="D61" s="243"/>
      <c r="E61" s="239"/>
      <c r="F61" s="239"/>
      <c r="G61" s="239"/>
      <c r="H61" s="239"/>
      <c r="I61" s="239"/>
      <c r="J61" s="239"/>
      <c r="K61" s="239"/>
    </row>
    <row r="62" spans="1:11">
      <c r="B62" s="243"/>
      <c r="C62" s="243"/>
      <c r="D62" s="243"/>
      <c r="E62" s="239"/>
      <c r="F62" s="239"/>
      <c r="G62" s="239"/>
      <c r="H62" s="239"/>
      <c r="I62" s="239"/>
      <c r="J62" s="239"/>
      <c r="K62" s="239"/>
    </row>
    <row r="63" spans="1:11">
      <c r="B63" s="243"/>
      <c r="C63" s="243"/>
      <c r="D63" s="243"/>
      <c r="E63" s="239"/>
      <c r="F63" s="239"/>
      <c r="G63" s="239"/>
      <c r="H63" s="239"/>
      <c r="I63" s="239"/>
      <c r="J63" s="239"/>
      <c r="K63" s="239"/>
    </row>
    <row r="64" spans="1:11">
      <c r="B64" s="243"/>
      <c r="C64" s="243"/>
      <c r="D64" s="243"/>
      <c r="E64" s="239"/>
      <c r="F64" s="239"/>
      <c r="G64" s="239"/>
      <c r="H64" s="239"/>
      <c r="I64" s="239"/>
      <c r="J64" s="239"/>
      <c r="K64" s="239"/>
    </row>
    <row r="65" spans="1:11">
      <c r="B65" s="243"/>
      <c r="C65" s="243"/>
      <c r="D65" s="243"/>
      <c r="E65" s="239"/>
      <c r="F65" s="239"/>
      <c r="G65" s="239"/>
      <c r="H65" s="239"/>
      <c r="I65" s="239"/>
      <c r="J65" s="239"/>
      <c r="K65" s="239"/>
    </row>
    <row r="66" spans="1:11" ht="22.5">
      <c r="A66" s="847" t="s">
        <v>2</v>
      </c>
      <c r="B66" s="861" t="s">
        <v>3</v>
      </c>
      <c r="C66" s="861"/>
      <c r="D66" s="861"/>
      <c r="E66" s="855" t="s">
        <v>188</v>
      </c>
      <c r="F66" s="239"/>
      <c r="G66" s="239"/>
      <c r="H66" s="239"/>
      <c r="I66" s="239"/>
      <c r="J66" s="239"/>
      <c r="K66" s="239"/>
    </row>
    <row r="67" spans="1:11" ht="15">
      <c r="A67" s="244"/>
      <c r="B67" s="235" t="s">
        <v>3</v>
      </c>
      <c r="C67" s="235"/>
      <c r="D67" s="235"/>
      <c r="E67" s="5"/>
      <c r="F67" s="239"/>
      <c r="G67" s="239"/>
      <c r="H67" s="239"/>
      <c r="I67" s="239"/>
      <c r="J67" s="239"/>
      <c r="K67" s="239"/>
    </row>
    <row r="68" spans="1:11" ht="20.25">
      <c r="A68" s="832" t="s">
        <v>1133</v>
      </c>
      <c r="B68" s="234"/>
      <c r="C68" s="235"/>
      <c r="E68" s="833" t="s">
        <v>1135</v>
      </c>
      <c r="F68" s="239"/>
      <c r="G68" s="239"/>
      <c r="H68" s="239"/>
      <c r="I68" s="239"/>
      <c r="J68" s="239"/>
      <c r="K68" s="239"/>
    </row>
    <row r="69" spans="1:11" ht="20.25">
      <c r="A69" s="80" t="s">
        <v>1137</v>
      </c>
      <c r="B69" s="5"/>
      <c r="C69" s="5"/>
      <c r="D69" s="5"/>
      <c r="E69" s="164" t="s">
        <v>1138</v>
      </c>
      <c r="F69" s="239"/>
      <c r="G69" s="239"/>
      <c r="H69" s="239"/>
      <c r="I69" s="239"/>
      <c r="J69" s="239"/>
      <c r="K69" s="239"/>
    </row>
    <row r="70" spans="1:11">
      <c r="A70" s="5"/>
      <c r="B70" s="5"/>
      <c r="C70" s="5"/>
      <c r="D70" s="5"/>
      <c r="E70" s="5"/>
      <c r="F70" s="239"/>
      <c r="G70" s="239"/>
      <c r="H70" s="239"/>
      <c r="I70" s="239"/>
      <c r="J70" s="239"/>
      <c r="K70" s="239"/>
    </row>
    <row r="71" spans="1:11">
      <c r="A71" s="807">
        <v>2020</v>
      </c>
      <c r="B71" s="18" t="s">
        <v>320</v>
      </c>
      <c r="C71" s="18" t="s">
        <v>321</v>
      </c>
      <c r="D71" s="18" t="s">
        <v>181</v>
      </c>
      <c r="E71" s="13">
        <v>2020</v>
      </c>
      <c r="F71" s="239"/>
      <c r="G71" s="239"/>
      <c r="H71" s="239"/>
      <c r="I71" s="239"/>
      <c r="J71" s="239"/>
      <c r="K71" s="239"/>
    </row>
    <row r="72" spans="1:11">
      <c r="A72" s="109"/>
      <c r="B72" s="237" t="s">
        <v>322</v>
      </c>
      <c r="C72" s="237" t="s">
        <v>323</v>
      </c>
      <c r="D72" s="237" t="s">
        <v>180</v>
      </c>
      <c r="E72" s="6"/>
      <c r="F72" s="239"/>
      <c r="G72" s="239"/>
      <c r="H72" s="239"/>
      <c r="I72" s="239"/>
      <c r="J72" s="239"/>
      <c r="K72" s="239"/>
    </row>
    <row r="73" spans="1:11">
      <c r="A73" s="238"/>
      <c r="B73" s="234"/>
      <c r="C73" s="237"/>
      <c r="D73" s="237"/>
      <c r="F73" s="239"/>
      <c r="G73" s="239"/>
      <c r="H73" s="239"/>
      <c r="I73" s="239"/>
      <c r="J73" s="239"/>
      <c r="K73" s="239"/>
    </row>
    <row r="74" spans="1:11" ht="14.25">
      <c r="A74" s="47" t="s">
        <v>90</v>
      </c>
      <c r="B74" s="245">
        <f>SUM(B75:B83)</f>
        <v>701</v>
      </c>
      <c r="C74" s="245">
        <f>SUM(C75:C83)</f>
        <v>2359</v>
      </c>
      <c r="D74" s="245">
        <f>SUM(D75:D83)</f>
        <v>3060</v>
      </c>
      <c r="E74" s="49" t="s">
        <v>91</v>
      </c>
      <c r="F74" s="239"/>
      <c r="G74" s="239"/>
      <c r="H74" s="239"/>
      <c r="I74" s="239"/>
      <c r="J74" s="239"/>
      <c r="K74" s="239"/>
    </row>
    <row r="75" spans="1:11" ht="15">
      <c r="A75" s="50" t="s">
        <v>92</v>
      </c>
      <c r="B75" s="133">
        <v>47</v>
      </c>
      <c r="C75" s="133">
        <v>30</v>
      </c>
      <c r="D75" s="240">
        <f>C75+B75</f>
        <v>77</v>
      </c>
      <c r="E75" s="51" t="s">
        <v>93</v>
      </c>
      <c r="F75" s="239"/>
      <c r="G75" s="239"/>
      <c r="H75" s="239"/>
      <c r="I75" s="239"/>
      <c r="J75" s="239"/>
      <c r="K75" s="239"/>
    </row>
    <row r="76" spans="1:11" ht="15">
      <c r="A76" s="50" t="s">
        <v>94</v>
      </c>
      <c r="B76" s="133">
        <v>40</v>
      </c>
      <c r="C76" s="133">
        <v>32</v>
      </c>
      <c r="D76" s="240">
        <f t="shared" ref="D76:D118" si="1">C76+B76</f>
        <v>72</v>
      </c>
      <c r="E76" s="51" t="s">
        <v>95</v>
      </c>
      <c r="F76" s="239"/>
      <c r="G76" s="239"/>
      <c r="H76" s="239"/>
      <c r="I76" s="239"/>
      <c r="J76" s="239"/>
      <c r="K76" s="239"/>
    </row>
    <row r="77" spans="1:11" ht="15">
      <c r="A77" s="52" t="s">
        <v>96</v>
      </c>
      <c r="B77" s="133">
        <v>294</v>
      </c>
      <c r="C77" s="133">
        <v>2026</v>
      </c>
      <c r="D77" s="133">
        <f t="shared" si="1"/>
        <v>2320</v>
      </c>
      <c r="E77" s="51" t="s">
        <v>97</v>
      </c>
      <c r="F77" s="239"/>
      <c r="G77" s="239"/>
      <c r="H77" s="239"/>
      <c r="I77" s="239"/>
      <c r="J77" s="239"/>
      <c r="K77" s="239"/>
    </row>
    <row r="78" spans="1:11" ht="15">
      <c r="A78" s="50" t="s">
        <v>98</v>
      </c>
      <c r="B78" s="133">
        <v>77</v>
      </c>
      <c r="C78" s="133">
        <v>76</v>
      </c>
      <c r="D78" s="133">
        <f t="shared" si="1"/>
        <v>153</v>
      </c>
      <c r="E78" s="51" t="s">
        <v>99</v>
      </c>
      <c r="F78" s="239"/>
      <c r="G78" s="239"/>
      <c r="H78" s="239"/>
      <c r="I78" s="239"/>
      <c r="J78" s="239"/>
      <c r="K78" s="239"/>
    </row>
    <row r="79" spans="1:11" ht="15">
      <c r="A79" s="50" t="s">
        <v>100</v>
      </c>
      <c r="B79" s="133">
        <v>20</v>
      </c>
      <c r="C79" s="133">
        <v>19</v>
      </c>
      <c r="D79" s="133">
        <f t="shared" si="1"/>
        <v>39</v>
      </c>
      <c r="E79" s="51" t="s">
        <v>101</v>
      </c>
      <c r="F79" s="239"/>
      <c r="G79" s="239"/>
      <c r="H79" s="239"/>
      <c r="I79" s="239"/>
      <c r="J79" s="239"/>
      <c r="K79" s="239"/>
    </row>
    <row r="80" spans="1:11" ht="15">
      <c r="A80" s="50" t="s">
        <v>102</v>
      </c>
      <c r="B80" s="133">
        <v>41</v>
      </c>
      <c r="C80" s="133">
        <v>45</v>
      </c>
      <c r="D80" s="133">
        <f t="shared" si="1"/>
        <v>86</v>
      </c>
      <c r="E80" s="51" t="s">
        <v>103</v>
      </c>
      <c r="F80" s="239"/>
      <c r="G80" s="239"/>
      <c r="H80" s="239"/>
      <c r="I80" s="239"/>
      <c r="J80" s="239"/>
      <c r="K80" s="239"/>
    </row>
    <row r="81" spans="1:11" ht="15">
      <c r="A81" s="50" t="s">
        <v>104</v>
      </c>
      <c r="B81" s="133">
        <v>45</v>
      </c>
      <c r="C81" s="133">
        <v>30</v>
      </c>
      <c r="D81" s="133">
        <f t="shared" si="1"/>
        <v>75</v>
      </c>
      <c r="E81" s="51" t="s">
        <v>105</v>
      </c>
      <c r="F81" s="239"/>
      <c r="G81" s="239"/>
      <c r="H81" s="239"/>
      <c r="I81" s="239"/>
      <c r="J81" s="239"/>
      <c r="K81" s="239"/>
    </row>
    <row r="82" spans="1:11" ht="15">
      <c r="A82" s="50" t="s">
        <v>106</v>
      </c>
      <c r="B82" s="133">
        <v>80</v>
      </c>
      <c r="C82" s="133">
        <v>71</v>
      </c>
      <c r="D82" s="133">
        <f t="shared" si="1"/>
        <v>151</v>
      </c>
      <c r="E82" s="51" t="s">
        <v>107</v>
      </c>
      <c r="F82" s="239"/>
      <c r="G82" s="239"/>
      <c r="H82" s="239"/>
      <c r="I82" s="239"/>
      <c r="J82" s="239"/>
      <c r="K82" s="239"/>
    </row>
    <row r="83" spans="1:11" ht="15">
      <c r="A83" s="50" t="s">
        <v>108</v>
      </c>
      <c r="B83" s="133">
        <v>57</v>
      </c>
      <c r="C83" s="133">
        <v>30</v>
      </c>
      <c r="D83" s="133">
        <f t="shared" si="1"/>
        <v>87</v>
      </c>
      <c r="E83" s="51" t="s">
        <v>109</v>
      </c>
      <c r="F83" s="239"/>
      <c r="G83" s="239"/>
      <c r="H83" s="239"/>
      <c r="I83" s="239"/>
      <c r="J83" s="239"/>
      <c r="K83" s="239"/>
    </row>
    <row r="84" spans="1:11" ht="14.25">
      <c r="A84" s="53" t="s">
        <v>110</v>
      </c>
      <c r="B84" s="245">
        <f>SUM(B85:B92)</f>
        <v>473</v>
      </c>
      <c r="C84" s="245">
        <f>SUM(C85:C92)</f>
        <v>1357</v>
      </c>
      <c r="D84" s="245">
        <f t="shared" si="1"/>
        <v>1830</v>
      </c>
      <c r="E84" s="54" t="s">
        <v>111</v>
      </c>
      <c r="F84" s="239"/>
      <c r="G84" s="239"/>
      <c r="H84" s="239"/>
      <c r="I84" s="239"/>
      <c r="J84" s="239"/>
      <c r="K84" s="239"/>
    </row>
    <row r="85" spans="1:11" ht="15">
      <c r="A85" s="50" t="s">
        <v>112</v>
      </c>
      <c r="B85" s="133">
        <v>48</v>
      </c>
      <c r="C85" s="133">
        <v>26</v>
      </c>
      <c r="D85" s="133">
        <f t="shared" si="1"/>
        <v>74</v>
      </c>
      <c r="E85" s="51" t="s">
        <v>113</v>
      </c>
      <c r="F85" s="239"/>
      <c r="G85" s="239"/>
      <c r="H85" s="239"/>
      <c r="I85" s="239"/>
      <c r="J85" s="239"/>
      <c r="K85" s="239"/>
    </row>
    <row r="86" spans="1:11" ht="15">
      <c r="A86" s="50" t="s">
        <v>114</v>
      </c>
      <c r="B86" s="133">
        <v>42</v>
      </c>
      <c r="C86" s="133">
        <v>21</v>
      </c>
      <c r="D86" s="133">
        <f t="shared" si="1"/>
        <v>63</v>
      </c>
      <c r="E86" s="51" t="s">
        <v>115</v>
      </c>
      <c r="F86" s="239"/>
      <c r="G86" s="239"/>
      <c r="H86" s="239"/>
      <c r="I86" s="239"/>
      <c r="J86" s="239"/>
      <c r="K86" s="239"/>
    </row>
    <row r="87" spans="1:11" ht="15">
      <c r="A87" s="50" t="s">
        <v>116</v>
      </c>
      <c r="B87" s="133">
        <v>57</v>
      </c>
      <c r="C87" s="133">
        <v>40</v>
      </c>
      <c r="D87" s="133">
        <f t="shared" si="1"/>
        <v>97</v>
      </c>
      <c r="E87" s="51" t="s">
        <v>117</v>
      </c>
      <c r="F87" s="239"/>
      <c r="G87" s="239"/>
      <c r="H87" s="239"/>
      <c r="I87" s="239"/>
      <c r="J87" s="239"/>
      <c r="K87" s="239"/>
    </row>
    <row r="88" spans="1:11" ht="15">
      <c r="A88" s="50" t="s">
        <v>118</v>
      </c>
      <c r="B88" s="133">
        <v>35</v>
      </c>
      <c r="C88" s="133">
        <v>51</v>
      </c>
      <c r="D88" s="133">
        <f t="shared" si="1"/>
        <v>86</v>
      </c>
      <c r="E88" s="51" t="s">
        <v>119</v>
      </c>
      <c r="F88" s="239"/>
      <c r="G88" s="239"/>
      <c r="H88" s="239"/>
      <c r="I88" s="239"/>
      <c r="J88" s="239"/>
      <c r="K88" s="239"/>
    </row>
    <row r="89" spans="1:11" ht="15">
      <c r="A89" s="50" t="s">
        <v>120</v>
      </c>
      <c r="B89" s="133">
        <v>190</v>
      </c>
      <c r="C89" s="133">
        <v>1118</v>
      </c>
      <c r="D89" s="133">
        <f t="shared" si="1"/>
        <v>1308</v>
      </c>
      <c r="E89" s="51" t="s">
        <v>121</v>
      </c>
      <c r="F89" s="239"/>
      <c r="G89" s="239"/>
      <c r="H89" s="239"/>
      <c r="I89" s="239"/>
      <c r="J89" s="239"/>
      <c r="K89" s="239"/>
    </row>
    <row r="90" spans="1:11" ht="15">
      <c r="A90" s="50" t="s">
        <v>122</v>
      </c>
      <c r="B90" s="133">
        <v>36</v>
      </c>
      <c r="C90" s="133">
        <v>25</v>
      </c>
      <c r="D90" s="133">
        <f t="shared" si="1"/>
        <v>61</v>
      </c>
      <c r="E90" s="51" t="s">
        <v>123</v>
      </c>
      <c r="F90" s="239"/>
      <c r="G90" s="239"/>
      <c r="H90" s="239"/>
      <c r="I90" s="239"/>
      <c r="J90" s="239"/>
      <c r="K90" s="239"/>
    </row>
    <row r="91" spans="1:11" ht="15">
      <c r="A91" s="50" t="s">
        <v>124</v>
      </c>
      <c r="B91" s="133">
        <v>44</v>
      </c>
      <c r="C91" s="133">
        <v>60</v>
      </c>
      <c r="D91" s="133">
        <f t="shared" si="1"/>
        <v>104</v>
      </c>
      <c r="E91" s="51" t="s">
        <v>125</v>
      </c>
      <c r="F91" s="239"/>
      <c r="G91" s="239"/>
      <c r="H91" s="239"/>
      <c r="I91" s="239"/>
      <c r="J91" s="239"/>
      <c r="K91" s="239"/>
    </row>
    <row r="92" spans="1:11" ht="15">
      <c r="A92" s="50" t="s">
        <v>126</v>
      </c>
      <c r="B92" s="133">
        <v>21</v>
      </c>
      <c r="C92" s="133">
        <v>16</v>
      </c>
      <c r="D92" s="133">
        <f t="shared" si="1"/>
        <v>37</v>
      </c>
      <c r="E92" s="51" t="s">
        <v>127</v>
      </c>
      <c r="F92" s="239"/>
      <c r="G92" s="239"/>
      <c r="H92" s="239"/>
      <c r="I92" s="239"/>
      <c r="J92" s="239"/>
      <c r="K92" s="239"/>
    </row>
    <row r="93" spans="1:11" ht="14.25">
      <c r="A93" s="55" t="s">
        <v>128</v>
      </c>
      <c r="B93" s="245">
        <f>SUM(B94:B98)</f>
        <v>147</v>
      </c>
      <c r="C93" s="245">
        <f>SUM(C94:C98)</f>
        <v>214</v>
      </c>
      <c r="D93" s="245">
        <f t="shared" si="1"/>
        <v>361</v>
      </c>
      <c r="E93" s="56" t="s">
        <v>129</v>
      </c>
      <c r="F93" s="239"/>
      <c r="G93" s="239"/>
      <c r="H93" s="239"/>
      <c r="I93" s="239"/>
      <c r="J93" s="239"/>
      <c r="K93" s="239"/>
    </row>
    <row r="94" spans="1:11" ht="15">
      <c r="A94" s="50" t="s">
        <v>130</v>
      </c>
      <c r="B94" s="133">
        <v>45</v>
      </c>
      <c r="C94" s="133">
        <v>79</v>
      </c>
      <c r="D94" s="133">
        <f t="shared" si="1"/>
        <v>124</v>
      </c>
      <c r="E94" s="51" t="s">
        <v>131</v>
      </c>
      <c r="F94" s="239"/>
      <c r="G94" s="239"/>
      <c r="H94" s="239"/>
      <c r="I94" s="239"/>
      <c r="J94" s="239"/>
      <c r="K94" s="239"/>
    </row>
    <row r="95" spans="1:11" ht="15">
      <c r="A95" s="50" t="s">
        <v>132</v>
      </c>
      <c r="B95" s="133">
        <v>30</v>
      </c>
      <c r="C95" s="133">
        <v>28</v>
      </c>
      <c r="D95" s="133">
        <f t="shared" si="1"/>
        <v>58</v>
      </c>
      <c r="E95" s="51" t="s">
        <v>133</v>
      </c>
    </row>
    <row r="96" spans="1:11" ht="15">
      <c r="A96" s="50" t="s">
        <v>134</v>
      </c>
      <c r="B96" s="133">
        <v>32</v>
      </c>
      <c r="C96" s="133">
        <v>49</v>
      </c>
      <c r="D96" s="133">
        <f t="shared" si="1"/>
        <v>81</v>
      </c>
      <c r="E96" s="51" t="s">
        <v>135</v>
      </c>
    </row>
    <row r="97" spans="1:5" ht="15">
      <c r="A97" s="50" t="s">
        <v>136</v>
      </c>
      <c r="B97" s="133">
        <v>23</v>
      </c>
      <c r="C97" s="133">
        <v>27</v>
      </c>
      <c r="D97" s="133">
        <f t="shared" si="1"/>
        <v>50</v>
      </c>
      <c r="E97" s="51" t="s">
        <v>137</v>
      </c>
    </row>
    <row r="98" spans="1:5" ht="15">
      <c r="A98" s="50" t="s">
        <v>138</v>
      </c>
      <c r="B98" s="133">
        <v>17</v>
      </c>
      <c r="C98" s="133">
        <v>31</v>
      </c>
      <c r="D98" s="133">
        <f t="shared" si="1"/>
        <v>48</v>
      </c>
      <c r="E98" s="51" t="s">
        <v>139</v>
      </c>
    </row>
    <row r="99" spans="1:5" ht="14.25">
      <c r="A99" s="53" t="s">
        <v>140</v>
      </c>
      <c r="B99" s="245">
        <f>SUM(B100:B105)</f>
        <v>239</v>
      </c>
      <c r="C99" s="245">
        <f>SUM(C100:C105)</f>
        <v>314</v>
      </c>
      <c r="D99" s="245">
        <f t="shared" si="1"/>
        <v>553</v>
      </c>
      <c r="E99" s="57" t="s">
        <v>141</v>
      </c>
    </row>
    <row r="100" spans="1:5" ht="15">
      <c r="A100" s="50" t="s">
        <v>142</v>
      </c>
      <c r="B100" s="133">
        <v>62</v>
      </c>
      <c r="C100" s="133">
        <v>129</v>
      </c>
      <c r="D100" s="133">
        <f t="shared" si="1"/>
        <v>191</v>
      </c>
      <c r="E100" s="51" t="s">
        <v>143</v>
      </c>
    </row>
    <row r="101" spans="1:5" ht="15">
      <c r="A101" s="50" t="s">
        <v>144</v>
      </c>
      <c r="B101" s="133">
        <v>35</v>
      </c>
      <c r="C101" s="133">
        <v>22</v>
      </c>
      <c r="D101" s="133">
        <f t="shared" si="1"/>
        <v>57</v>
      </c>
      <c r="E101" s="51" t="s">
        <v>145</v>
      </c>
    </row>
    <row r="102" spans="1:5" ht="15">
      <c r="A102" s="50" t="s">
        <v>146</v>
      </c>
      <c r="B102" s="133">
        <v>27</v>
      </c>
      <c r="C102" s="133">
        <v>50</v>
      </c>
      <c r="D102" s="133">
        <f t="shared" si="1"/>
        <v>77</v>
      </c>
      <c r="E102" s="51" t="s">
        <v>147</v>
      </c>
    </row>
    <row r="103" spans="1:5" ht="15">
      <c r="A103" s="50" t="s">
        <v>148</v>
      </c>
      <c r="B103" s="133">
        <v>71</v>
      </c>
      <c r="C103" s="133">
        <v>54</v>
      </c>
      <c r="D103" s="133">
        <f t="shared" si="1"/>
        <v>125</v>
      </c>
      <c r="E103" s="51" t="s">
        <v>149</v>
      </c>
    </row>
    <row r="104" spans="1:5" ht="15">
      <c r="A104" s="50" t="s">
        <v>150</v>
      </c>
      <c r="B104" s="133">
        <v>12</v>
      </c>
      <c r="C104" s="133">
        <v>24</v>
      </c>
      <c r="D104" s="133">
        <f t="shared" si="1"/>
        <v>36</v>
      </c>
      <c r="E104" s="51" t="s">
        <v>151</v>
      </c>
    </row>
    <row r="105" spans="1:5" ht="15">
      <c r="A105" s="50" t="s">
        <v>152</v>
      </c>
      <c r="B105" s="133">
        <v>32</v>
      </c>
      <c r="C105" s="133">
        <v>35</v>
      </c>
      <c r="D105" s="133">
        <f t="shared" si="1"/>
        <v>67</v>
      </c>
      <c r="E105" s="51" t="s">
        <v>153</v>
      </c>
    </row>
    <row r="106" spans="1:5" ht="14.25">
      <c r="A106" s="58" t="s">
        <v>154</v>
      </c>
      <c r="B106" s="245">
        <f>SUM(B107:B110)</f>
        <v>65</v>
      </c>
      <c r="C106" s="245">
        <f>SUM(C107:C110)</f>
        <v>125</v>
      </c>
      <c r="D106" s="245">
        <f t="shared" si="1"/>
        <v>190</v>
      </c>
      <c r="E106" s="54" t="s">
        <v>155</v>
      </c>
    </row>
    <row r="107" spans="1:5" ht="15">
      <c r="A107" s="50" t="s">
        <v>156</v>
      </c>
      <c r="B107" s="133">
        <v>8</v>
      </c>
      <c r="C107" s="133">
        <v>17</v>
      </c>
      <c r="D107" s="133">
        <f t="shared" si="1"/>
        <v>25</v>
      </c>
      <c r="E107" s="51" t="s">
        <v>157</v>
      </c>
    </row>
    <row r="108" spans="1:5" ht="15">
      <c r="A108" s="50" t="s">
        <v>158</v>
      </c>
      <c r="B108" s="133">
        <v>33</v>
      </c>
      <c r="C108" s="133">
        <v>58</v>
      </c>
      <c r="D108" s="133">
        <f t="shared" si="1"/>
        <v>91</v>
      </c>
      <c r="E108" s="51" t="s">
        <v>159</v>
      </c>
    </row>
    <row r="109" spans="1:5" ht="15">
      <c r="A109" s="50" t="s">
        <v>160</v>
      </c>
      <c r="B109" s="133">
        <v>15</v>
      </c>
      <c r="C109" s="133">
        <v>22</v>
      </c>
      <c r="D109" s="133">
        <f t="shared" si="1"/>
        <v>37</v>
      </c>
      <c r="E109" s="51" t="s">
        <v>161</v>
      </c>
    </row>
    <row r="110" spans="1:5" ht="15">
      <c r="A110" s="50" t="s">
        <v>162</v>
      </c>
      <c r="B110" s="133">
        <v>9</v>
      </c>
      <c r="C110" s="133">
        <v>28</v>
      </c>
      <c r="D110" s="133">
        <f t="shared" si="1"/>
        <v>37</v>
      </c>
      <c r="E110" s="51" t="s">
        <v>163</v>
      </c>
    </row>
    <row r="111" spans="1:5" ht="14.25">
      <c r="A111" s="47" t="s">
        <v>164</v>
      </c>
      <c r="B111" s="245">
        <f>SUM(B112:B115)</f>
        <v>41</v>
      </c>
      <c r="C111" s="245">
        <f>SUM(C112:C115)</f>
        <v>124</v>
      </c>
      <c r="D111" s="245">
        <f t="shared" si="1"/>
        <v>165</v>
      </c>
      <c r="E111" s="54" t="s">
        <v>165</v>
      </c>
    </row>
    <row r="112" spans="1:5" ht="15">
      <c r="A112" s="50" t="s">
        <v>166</v>
      </c>
      <c r="B112" s="133">
        <v>4</v>
      </c>
      <c r="C112" s="133">
        <v>15</v>
      </c>
      <c r="D112" s="133">
        <f t="shared" si="1"/>
        <v>19</v>
      </c>
      <c r="E112" s="51" t="s">
        <v>167</v>
      </c>
    </row>
    <row r="113" spans="1:5" ht="15">
      <c r="A113" s="50" t="s">
        <v>168</v>
      </c>
      <c r="B113" s="133">
        <v>3</v>
      </c>
      <c r="C113" s="133">
        <v>20</v>
      </c>
      <c r="D113" s="133">
        <f t="shared" si="1"/>
        <v>23</v>
      </c>
      <c r="E113" s="51" t="s">
        <v>169</v>
      </c>
    </row>
    <row r="114" spans="1:5" ht="15">
      <c r="A114" s="50" t="s">
        <v>170</v>
      </c>
      <c r="B114" s="133">
        <v>30</v>
      </c>
      <c r="C114" s="133">
        <v>89</v>
      </c>
      <c r="D114" s="133">
        <f t="shared" si="1"/>
        <v>119</v>
      </c>
      <c r="E114" s="51" t="s">
        <v>171</v>
      </c>
    </row>
    <row r="115" spans="1:5" ht="15">
      <c r="A115" s="50" t="s">
        <v>172</v>
      </c>
      <c r="B115" s="133">
        <v>4</v>
      </c>
      <c r="C115" s="133">
        <v>0</v>
      </c>
      <c r="D115" s="133">
        <f t="shared" si="1"/>
        <v>4</v>
      </c>
      <c r="E115" s="51" t="s">
        <v>173</v>
      </c>
    </row>
    <row r="116" spans="1:5" ht="14.25">
      <c r="A116" s="58" t="s">
        <v>174</v>
      </c>
      <c r="B116" s="245">
        <f>SUM(B117:B118)</f>
        <v>18</v>
      </c>
      <c r="C116" s="245">
        <f>SUM(C117:C118)</f>
        <v>55</v>
      </c>
      <c r="D116" s="245">
        <f t="shared" si="1"/>
        <v>73</v>
      </c>
      <c r="E116" s="54" t="s">
        <v>175</v>
      </c>
    </row>
    <row r="117" spans="1:5" ht="15">
      <c r="A117" s="59" t="s">
        <v>176</v>
      </c>
      <c r="B117" s="133">
        <v>0</v>
      </c>
      <c r="C117" s="133">
        <v>0</v>
      </c>
      <c r="D117" s="133">
        <f>C117+B117</f>
        <v>0</v>
      </c>
      <c r="E117" s="60" t="s">
        <v>177</v>
      </c>
    </row>
    <row r="118" spans="1:5" ht="15">
      <c r="A118" s="62" t="s">
        <v>178</v>
      </c>
      <c r="B118" s="133">
        <v>18</v>
      </c>
      <c r="C118" s="133">
        <v>55</v>
      </c>
      <c r="D118" s="133">
        <f t="shared" si="1"/>
        <v>73</v>
      </c>
      <c r="E118" s="60" t="s">
        <v>179</v>
      </c>
    </row>
    <row r="119" spans="1:5" ht="14.25">
      <c r="A119" s="63" t="s">
        <v>180</v>
      </c>
      <c r="B119" s="111">
        <f>B116+B111+B106+B99++B93+B84+B74+'6'!B45+'6'!B37+'6'!B27+'6'!B18+'6'!B9</f>
        <v>3616</v>
      </c>
      <c r="C119" s="111">
        <f>C116+C111+C106+C99++C93+C84+C74+'6'!C45+'6'!C37+'6'!C27+'6'!C18+'6'!C9</f>
        <v>8337</v>
      </c>
      <c r="D119" s="111">
        <f>D116+D111+D106+D99++D93+D84+D74+'6'!D45+'6'!D37+'6'!D27+'6'!D18+'6'!D9</f>
        <v>11953</v>
      </c>
      <c r="E119" s="64" t="s">
        <v>181</v>
      </c>
    </row>
    <row r="120" spans="1:5" ht="15">
      <c r="A120" s="65"/>
      <c r="B120" s="241"/>
      <c r="C120" s="246"/>
      <c r="D120" s="246"/>
      <c r="E120" s="26"/>
    </row>
    <row r="121" spans="1:5" ht="15.75">
      <c r="A121" s="69"/>
      <c r="B121" s="247"/>
      <c r="C121" s="247"/>
      <c r="D121" s="247"/>
      <c r="E121" s="71"/>
    </row>
    <row r="122" spans="1:5">
      <c r="A122" s="248" t="s">
        <v>324</v>
      </c>
      <c r="B122" s="249"/>
      <c r="C122" s="249"/>
      <c r="D122" s="249"/>
      <c r="E122" s="77" t="s">
        <v>325</v>
      </c>
    </row>
    <row r="123" spans="1:5">
      <c r="A123" s="248" t="s">
        <v>326</v>
      </c>
      <c r="B123" s="249"/>
      <c r="C123" s="249"/>
      <c r="D123" s="249"/>
      <c r="E123" s="250" t="s">
        <v>1067</v>
      </c>
    </row>
    <row r="124" spans="1:5">
      <c r="A124" s="248" t="s">
        <v>327</v>
      </c>
      <c r="B124" s="251"/>
      <c r="C124" s="251"/>
      <c r="D124" s="251"/>
      <c r="E124" s="252" t="s">
        <v>328</v>
      </c>
    </row>
    <row r="125" spans="1:5">
      <c r="A125" s="119" t="s">
        <v>329</v>
      </c>
      <c r="B125" s="215"/>
      <c r="C125" s="215"/>
      <c r="D125" s="215"/>
      <c r="E125" s="13" t="s">
        <v>330</v>
      </c>
    </row>
    <row r="126" spans="1:5" ht="14.25">
      <c r="A126" s="253"/>
      <c r="B126" s="253"/>
      <c r="C126" s="253"/>
      <c r="D126" s="253"/>
    </row>
  </sheetData>
  <pageMargins left="0.78740157480314965" right="0.59055118110236227" top="1.1811023622047245" bottom="0.78604166666666664" header="0.51181102362204722" footer="0.51181102362204722"/>
  <pageSetup paperSize="9" scale="77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K127"/>
  <sheetViews>
    <sheetView showGridLines="0" view="pageLayout" zoomScaleNormal="137" workbookViewId="0">
      <selection activeCell="D24" sqref="D24"/>
    </sheetView>
  </sheetViews>
  <sheetFormatPr baseColWidth="10" defaultRowHeight="12.75"/>
  <cols>
    <col min="1" max="1" width="30.7109375" style="233" customWidth="1"/>
    <col min="2" max="2" width="16.42578125" style="236" customWidth="1"/>
    <col min="3" max="3" width="18.28515625" style="236" customWidth="1"/>
    <col min="4" max="4" width="12.7109375" style="236" customWidth="1"/>
    <col min="5" max="5" width="32.85546875" style="233" customWidth="1"/>
    <col min="6" max="6" width="3.7109375" style="233" customWidth="1"/>
    <col min="7" max="7" width="6.7109375" style="233" customWidth="1"/>
    <col min="8" max="256" width="11.42578125" style="233"/>
    <col min="257" max="257" width="30.7109375" style="233" customWidth="1"/>
    <col min="258" max="258" width="8.7109375" style="233" customWidth="1"/>
    <col min="259" max="259" width="19" style="233" customWidth="1"/>
    <col min="260" max="260" width="21" style="233" customWidth="1"/>
    <col min="261" max="261" width="30.7109375" style="233" customWidth="1"/>
    <col min="262" max="262" width="3.7109375" style="233" customWidth="1"/>
    <col min="263" max="263" width="6.7109375" style="233" customWidth="1"/>
    <col min="264" max="512" width="11.42578125" style="233"/>
    <col min="513" max="513" width="30.7109375" style="233" customWidth="1"/>
    <col min="514" max="514" width="8.7109375" style="233" customWidth="1"/>
    <col min="515" max="515" width="19" style="233" customWidth="1"/>
    <col min="516" max="516" width="21" style="233" customWidth="1"/>
    <col min="517" max="517" width="30.7109375" style="233" customWidth="1"/>
    <col min="518" max="518" width="3.7109375" style="233" customWidth="1"/>
    <col min="519" max="519" width="6.7109375" style="233" customWidth="1"/>
    <col min="520" max="768" width="11.42578125" style="233"/>
    <col min="769" max="769" width="30.7109375" style="233" customWidth="1"/>
    <col min="770" max="770" width="8.7109375" style="233" customWidth="1"/>
    <col min="771" max="771" width="19" style="233" customWidth="1"/>
    <col min="772" max="772" width="21" style="233" customWidth="1"/>
    <col min="773" max="773" width="30.7109375" style="233" customWidth="1"/>
    <col min="774" max="774" width="3.7109375" style="233" customWidth="1"/>
    <col min="775" max="775" width="6.7109375" style="233" customWidth="1"/>
    <col min="776" max="1024" width="11.42578125" style="233"/>
    <col min="1025" max="1025" width="30.7109375" style="233" customWidth="1"/>
    <col min="1026" max="1026" width="8.7109375" style="233" customWidth="1"/>
    <col min="1027" max="1027" width="19" style="233" customWidth="1"/>
    <col min="1028" max="1028" width="21" style="233" customWidth="1"/>
    <col min="1029" max="1029" width="30.7109375" style="233" customWidth="1"/>
    <col min="1030" max="1030" width="3.7109375" style="233" customWidth="1"/>
    <col min="1031" max="1031" width="6.7109375" style="233" customWidth="1"/>
    <col min="1032" max="1280" width="11.42578125" style="233"/>
    <col min="1281" max="1281" width="30.7109375" style="233" customWidth="1"/>
    <col min="1282" max="1282" width="8.7109375" style="233" customWidth="1"/>
    <col min="1283" max="1283" width="19" style="233" customWidth="1"/>
    <col min="1284" max="1284" width="21" style="233" customWidth="1"/>
    <col min="1285" max="1285" width="30.7109375" style="233" customWidth="1"/>
    <col min="1286" max="1286" width="3.7109375" style="233" customWidth="1"/>
    <col min="1287" max="1287" width="6.7109375" style="233" customWidth="1"/>
    <col min="1288" max="1536" width="11.42578125" style="233"/>
    <col min="1537" max="1537" width="30.7109375" style="233" customWidth="1"/>
    <col min="1538" max="1538" width="8.7109375" style="233" customWidth="1"/>
    <col min="1539" max="1539" width="19" style="233" customWidth="1"/>
    <col min="1540" max="1540" width="21" style="233" customWidth="1"/>
    <col min="1541" max="1541" width="30.7109375" style="233" customWidth="1"/>
    <col min="1542" max="1542" width="3.7109375" style="233" customWidth="1"/>
    <col min="1543" max="1543" width="6.7109375" style="233" customWidth="1"/>
    <col min="1544" max="1792" width="11.42578125" style="233"/>
    <col min="1793" max="1793" width="30.7109375" style="233" customWidth="1"/>
    <col min="1794" max="1794" width="8.7109375" style="233" customWidth="1"/>
    <col min="1795" max="1795" width="19" style="233" customWidth="1"/>
    <col min="1796" max="1796" width="21" style="233" customWidth="1"/>
    <col min="1797" max="1797" width="30.7109375" style="233" customWidth="1"/>
    <col min="1798" max="1798" width="3.7109375" style="233" customWidth="1"/>
    <col min="1799" max="1799" width="6.7109375" style="233" customWidth="1"/>
    <col min="1800" max="2048" width="11.42578125" style="233"/>
    <col min="2049" max="2049" width="30.7109375" style="233" customWidth="1"/>
    <col min="2050" max="2050" width="8.7109375" style="233" customWidth="1"/>
    <col min="2051" max="2051" width="19" style="233" customWidth="1"/>
    <col min="2052" max="2052" width="21" style="233" customWidth="1"/>
    <col min="2053" max="2053" width="30.7109375" style="233" customWidth="1"/>
    <col min="2054" max="2054" width="3.7109375" style="233" customWidth="1"/>
    <col min="2055" max="2055" width="6.7109375" style="233" customWidth="1"/>
    <col min="2056" max="2304" width="11.42578125" style="233"/>
    <col min="2305" max="2305" width="30.7109375" style="233" customWidth="1"/>
    <col min="2306" max="2306" width="8.7109375" style="233" customWidth="1"/>
    <col min="2307" max="2307" width="19" style="233" customWidth="1"/>
    <col min="2308" max="2308" width="21" style="233" customWidth="1"/>
    <col min="2309" max="2309" width="30.7109375" style="233" customWidth="1"/>
    <col min="2310" max="2310" width="3.7109375" style="233" customWidth="1"/>
    <col min="2311" max="2311" width="6.7109375" style="233" customWidth="1"/>
    <col min="2312" max="2560" width="11.42578125" style="233"/>
    <col min="2561" max="2561" width="30.7109375" style="233" customWidth="1"/>
    <col min="2562" max="2562" width="8.7109375" style="233" customWidth="1"/>
    <col min="2563" max="2563" width="19" style="233" customWidth="1"/>
    <col min="2564" max="2564" width="21" style="233" customWidth="1"/>
    <col min="2565" max="2565" width="30.7109375" style="233" customWidth="1"/>
    <col min="2566" max="2566" width="3.7109375" style="233" customWidth="1"/>
    <col min="2567" max="2567" width="6.7109375" style="233" customWidth="1"/>
    <col min="2568" max="2816" width="11.42578125" style="233"/>
    <col min="2817" max="2817" width="30.7109375" style="233" customWidth="1"/>
    <col min="2818" max="2818" width="8.7109375" style="233" customWidth="1"/>
    <col min="2819" max="2819" width="19" style="233" customWidth="1"/>
    <col min="2820" max="2820" width="21" style="233" customWidth="1"/>
    <col min="2821" max="2821" width="30.7109375" style="233" customWidth="1"/>
    <col min="2822" max="2822" width="3.7109375" style="233" customWidth="1"/>
    <col min="2823" max="2823" width="6.7109375" style="233" customWidth="1"/>
    <col min="2824" max="3072" width="11.42578125" style="233"/>
    <col min="3073" max="3073" width="30.7109375" style="233" customWidth="1"/>
    <col min="3074" max="3074" width="8.7109375" style="233" customWidth="1"/>
    <col min="3075" max="3075" width="19" style="233" customWidth="1"/>
    <col min="3076" max="3076" width="21" style="233" customWidth="1"/>
    <col min="3077" max="3077" width="30.7109375" style="233" customWidth="1"/>
    <col min="3078" max="3078" width="3.7109375" style="233" customWidth="1"/>
    <col min="3079" max="3079" width="6.7109375" style="233" customWidth="1"/>
    <col min="3080" max="3328" width="11.42578125" style="233"/>
    <col min="3329" max="3329" width="30.7109375" style="233" customWidth="1"/>
    <col min="3330" max="3330" width="8.7109375" style="233" customWidth="1"/>
    <col min="3331" max="3331" width="19" style="233" customWidth="1"/>
    <col min="3332" max="3332" width="21" style="233" customWidth="1"/>
    <col min="3333" max="3333" width="30.7109375" style="233" customWidth="1"/>
    <col min="3334" max="3334" width="3.7109375" style="233" customWidth="1"/>
    <col min="3335" max="3335" width="6.7109375" style="233" customWidth="1"/>
    <col min="3336" max="3584" width="11.42578125" style="233"/>
    <col min="3585" max="3585" width="30.7109375" style="233" customWidth="1"/>
    <col min="3586" max="3586" width="8.7109375" style="233" customWidth="1"/>
    <col min="3587" max="3587" width="19" style="233" customWidth="1"/>
    <col min="3588" max="3588" width="21" style="233" customWidth="1"/>
    <col min="3589" max="3589" width="30.7109375" style="233" customWidth="1"/>
    <col min="3590" max="3590" width="3.7109375" style="233" customWidth="1"/>
    <col min="3591" max="3591" width="6.7109375" style="233" customWidth="1"/>
    <col min="3592" max="3840" width="11.42578125" style="233"/>
    <col min="3841" max="3841" width="30.7109375" style="233" customWidth="1"/>
    <col min="3842" max="3842" width="8.7109375" style="233" customWidth="1"/>
    <col min="3843" max="3843" width="19" style="233" customWidth="1"/>
    <col min="3844" max="3844" width="21" style="233" customWidth="1"/>
    <col min="3845" max="3845" width="30.7109375" style="233" customWidth="1"/>
    <col min="3846" max="3846" width="3.7109375" style="233" customWidth="1"/>
    <col min="3847" max="3847" width="6.7109375" style="233" customWidth="1"/>
    <col min="3848" max="4096" width="11.42578125" style="233"/>
    <col min="4097" max="4097" width="30.7109375" style="233" customWidth="1"/>
    <col min="4098" max="4098" width="8.7109375" style="233" customWidth="1"/>
    <col min="4099" max="4099" width="19" style="233" customWidth="1"/>
    <col min="4100" max="4100" width="21" style="233" customWidth="1"/>
    <col min="4101" max="4101" width="30.7109375" style="233" customWidth="1"/>
    <col min="4102" max="4102" width="3.7109375" style="233" customWidth="1"/>
    <col min="4103" max="4103" width="6.7109375" style="233" customWidth="1"/>
    <col min="4104" max="4352" width="11.42578125" style="233"/>
    <col min="4353" max="4353" width="30.7109375" style="233" customWidth="1"/>
    <col min="4354" max="4354" width="8.7109375" style="233" customWidth="1"/>
    <col min="4355" max="4355" width="19" style="233" customWidth="1"/>
    <col min="4356" max="4356" width="21" style="233" customWidth="1"/>
    <col min="4357" max="4357" width="30.7109375" style="233" customWidth="1"/>
    <col min="4358" max="4358" width="3.7109375" style="233" customWidth="1"/>
    <col min="4359" max="4359" width="6.7109375" style="233" customWidth="1"/>
    <col min="4360" max="4608" width="11.42578125" style="233"/>
    <col min="4609" max="4609" width="30.7109375" style="233" customWidth="1"/>
    <col min="4610" max="4610" width="8.7109375" style="233" customWidth="1"/>
    <col min="4611" max="4611" width="19" style="233" customWidth="1"/>
    <col min="4612" max="4612" width="21" style="233" customWidth="1"/>
    <col min="4613" max="4613" width="30.7109375" style="233" customWidth="1"/>
    <col min="4614" max="4614" width="3.7109375" style="233" customWidth="1"/>
    <col min="4615" max="4615" width="6.7109375" style="233" customWidth="1"/>
    <col min="4616" max="4864" width="11.42578125" style="233"/>
    <col min="4865" max="4865" width="30.7109375" style="233" customWidth="1"/>
    <col min="4866" max="4866" width="8.7109375" style="233" customWidth="1"/>
    <col min="4867" max="4867" width="19" style="233" customWidth="1"/>
    <col min="4868" max="4868" width="21" style="233" customWidth="1"/>
    <col min="4869" max="4869" width="30.7109375" style="233" customWidth="1"/>
    <col min="4870" max="4870" width="3.7109375" style="233" customWidth="1"/>
    <col min="4871" max="4871" width="6.7109375" style="233" customWidth="1"/>
    <col min="4872" max="5120" width="11.42578125" style="233"/>
    <col min="5121" max="5121" width="30.7109375" style="233" customWidth="1"/>
    <col min="5122" max="5122" width="8.7109375" style="233" customWidth="1"/>
    <col min="5123" max="5123" width="19" style="233" customWidth="1"/>
    <col min="5124" max="5124" width="21" style="233" customWidth="1"/>
    <col min="5125" max="5125" width="30.7109375" style="233" customWidth="1"/>
    <col min="5126" max="5126" width="3.7109375" style="233" customWidth="1"/>
    <col min="5127" max="5127" width="6.7109375" style="233" customWidth="1"/>
    <col min="5128" max="5376" width="11.42578125" style="233"/>
    <col min="5377" max="5377" width="30.7109375" style="233" customWidth="1"/>
    <col min="5378" max="5378" width="8.7109375" style="233" customWidth="1"/>
    <col min="5379" max="5379" width="19" style="233" customWidth="1"/>
    <col min="5380" max="5380" width="21" style="233" customWidth="1"/>
    <col min="5381" max="5381" width="30.7109375" style="233" customWidth="1"/>
    <col min="5382" max="5382" width="3.7109375" style="233" customWidth="1"/>
    <col min="5383" max="5383" width="6.7109375" style="233" customWidth="1"/>
    <col min="5384" max="5632" width="11.42578125" style="233"/>
    <col min="5633" max="5633" width="30.7109375" style="233" customWidth="1"/>
    <col min="5634" max="5634" width="8.7109375" style="233" customWidth="1"/>
    <col min="5635" max="5635" width="19" style="233" customWidth="1"/>
    <col min="5636" max="5636" width="21" style="233" customWidth="1"/>
    <col min="5637" max="5637" width="30.7109375" style="233" customWidth="1"/>
    <col min="5638" max="5638" width="3.7109375" style="233" customWidth="1"/>
    <col min="5639" max="5639" width="6.7109375" style="233" customWidth="1"/>
    <col min="5640" max="5888" width="11.42578125" style="233"/>
    <col min="5889" max="5889" width="30.7109375" style="233" customWidth="1"/>
    <col min="5890" max="5890" width="8.7109375" style="233" customWidth="1"/>
    <col min="5891" max="5891" width="19" style="233" customWidth="1"/>
    <col min="5892" max="5892" width="21" style="233" customWidth="1"/>
    <col min="5893" max="5893" width="30.7109375" style="233" customWidth="1"/>
    <col min="5894" max="5894" width="3.7109375" style="233" customWidth="1"/>
    <col min="5895" max="5895" width="6.7109375" style="233" customWidth="1"/>
    <col min="5896" max="6144" width="11.42578125" style="233"/>
    <col min="6145" max="6145" width="30.7109375" style="233" customWidth="1"/>
    <col min="6146" max="6146" width="8.7109375" style="233" customWidth="1"/>
    <col min="6147" max="6147" width="19" style="233" customWidth="1"/>
    <col min="6148" max="6148" width="21" style="233" customWidth="1"/>
    <col min="6149" max="6149" width="30.7109375" style="233" customWidth="1"/>
    <col min="6150" max="6150" width="3.7109375" style="233" customWidth="1"/>
    <col min="6151" max="6151" width="6.7109375" style="233" customWidth="1"/>
    <col min="6152" max="6400" width="11.42578125" style="233"/>
    <col min="6401" max="6401" width="30.7109375" style="233" customWidth="1"/>
    <col min="6402" max="6402" width="8.7109375" style="233" customWidth="1"/>
    <col min="6403" max="6403" width="19" style="233" customWidth="1"/>
    <col min="6404" max="6404" width="21" style="233" customWidth="1"/>
    <col min="6405" max="6405" width="30.7109375" style="233" customWidth="1"/>
    <col min="6406" max="6406" width="3.7109375" style="233" customWidth="1"/>
    <col min="6407" max="6407" width="6.7109375" style="233" customWidth="1"/>
    <col min="6408" max="6656" width="11.42578125" style="233"/>
    <col min="6657" max="6657" width="30.7109375" style="233" customWidth="1"/>
    <col min="6658" max="6658" width="8.7109375" style="233" customWidth="1"/>
    <col min="6659" max="6659" width="19" style="233" customWidth="1"/>
    <col min="6660" max="6660" width="21" style="233" customWidth="1"/>
    <col min="6661" max="6661" width="30.7109375" style="233" customWidth="1"/>
    <col min="6662" max="6662" width="3.7109375" style="233" customWidth="1"/>
    <col min="6663" max="6663" width="6.7109375" style="233" customWidth="1"/>
    <col min="6664" max="6912" width="11.42578125" style="233"/>
    <col min="6913" max="6913" width="30.7109375" style="233" customWidth="1"/>
    <col min="6914" max="6914" width="8.7109375" style="233" customWidth="1"/>
    <col min="6915" max="6915" width="19" style="233" customWidth="1"/>
    <col min="6916" max="6916" width="21" style="233" customWidth="1"/>
    <col min="6917" max="6917" width="30.7109375" style="233" customWidth="1"/>
    <col min="6918" max="6918" width="3.7109375" style="233" customWidth="1"/>
    <col min="6919" max="6919" width="6.7109375" style="233" customWidth="1"/>
    <col min="6920" max="7168" width="11.42578125" style="233"/>
    <col min="7169" max="7169" width="30.7109375" style="233" customWidth="1"/>
    <col min="7170" max="7170" width="8.7109375" style="233" customWidth="1"/>
    <col min="7171" max="7171" width="19" style="233" customWidth="1"/>
    <col min="7172" max="7172" width="21" style="233" customWidth="1"/>
    <col min="7173" max="7173" width="30.7109375" style="233" customWidth="1"/>
    <col min="7174" max="7174" width="3.7109375" style="233" customWidth="1"/>
    <col min="7175" max="7175" width="6.7109375" style="233" customWidth="1"/>
    <col min="7176" max="7424" width="11.42578125" style="233"/>
    <col min="7425" max="7425" width="30.7109375" style="233" customWidth="1"/>
    <col min="7426" max="7426" width="8.7109375" style="233" customWidth="1"/>
    <col min="7427" max="7427" width="19" style="233" customWidth="1"/>
    <col min="7428" max="7428" width="21" style="233" customWidth="1"/>
    <col min="7429" max="7429" width="30.7109375" style="233" customWidth="1"/>
    <col min="7430" max="7430" width="3.7109375" style="233" customWidth="1"/>
    <col min="7431" max="7431" width="6.7109375" style="233" customWidth="1"/>
    <col min="7432" max="7680" width="11.42578125" style="233"/>
    <col min="7681" max="7681" width="30.7109375" style="233" customWidth="1"/>
    <col min="7682" max="7682" width="8.7109375" style="233" customWidth="1"/>
    <col min="7683" max="7683" width="19" style="233" customWidth="1"/>
    <col min="7684" max="7684" width="21" style="233" customWidth="1"/>
    <col min="7685" max="7685" width="30.7109375" style="233" customWidth="1"/>
    <col min="7686" max="7686" width="3.7109375" style="233" customWidth="1"/>
    <col min="7687" max="7687" width="6.7109375" style="233" customWidth="1"/>
    <col min="7688" max="7936" width="11.42578125" style="233"/>
    <col min="7937" max="7937" width="30.7109375" style="233" customWidth="1"/>
    <col min="7938" max="7938" width="8.7109375" style="233" customWidth="1"/>
    <col min="7939" max="7939" width="19" style="233" customWidth="1"/>
    <col min="7940" max="7940" width="21" style="233" customWidth="1"/>
    <col min="7941" max="7941" width="30.7109375" style="233" customWidth="1"/>
    <col min="7942" max="7942" width="3.7109375" style="233" customWidth="1"/>
    <col min="7943" max="7943" width="6.7109375" style="233" customWidth="1"/>
    <col min="7944" max="8192" width="11.42578125" style="233"/>
    <col min="8193" max="8193" width="30.7109375" style="233" customWidth="1"/>
    <col min="8194" max="8194" width="8.7109375" style="233" customWidth="1"/>
    <col min="8195" max="8195" width="19" style="233" customWidth="1"/>
    <col min="8196" max="8196" width="21" style="233" customWidth="1"/>
    <col min="8197" max="8197" width="30.7109375" style="233" customWidth="1"/>
    <col min="8198" max="8198" width="3.7109375" style="233" customWidth="1"/>
    <col min="8199" max="8199" width="6.7109375" style="233" customWidth="1"/>
    <col min="8200" max="8448" width="11.42578125" style="233"/>
    <col min="8449" max="8449" width="30.7109375" style="233" customWidth="1"/>
    <col min="8450" max="8450" width="8.7109375" style="233" customWidth="1"/>
    <col min="8451" max="8451" width="19" style="233" customWidth="1"/>
    <col min="8452" max="8452" width="21" style="233" customWidth="1"/>
    <col min="8453" max="8453" width="30.7109375" style="233" customWidth="1"/>
    <col min="8454" max="8454" width="3.7109375" style="233" customWidth="1"/>
    <col min="8455" max="8455" width="6.7109375" style="233" customWidth="1"/>
    <col min="8456" max="8704" width="11.42578125" style="233"/>
    <col min="8705" max="8705" width="30.7109375" style="233" customWidth="1"/>
    <col min="8706" max="8706" width="8.7109375" style="233" customWidth="1"/>
    <col min="8707" max="8707" width="19" style="233" customWidth="1"/>
    <col min="8708" max="8708" width="21" style="233" customWidth="1"/>
    <col min="8709" max="8709" width="30.7109375" style="233" customWidth="1"/>
    <col min="8710" max="8710" width="3.7109375" style="233" customWidth="1"/>
    <col min="8711" max="8711" width="6.7109375" style="233" customWidth="1"/>
    <col min="8712" max="8960" width="11.42578125" style="233"/>
    <col min="8961" max="8961" width="30.7109375" style="233" customWidth="1"/>
    <col min="8962" max="8962" width="8.7109375" style="233" customWidth="1"/>
    <col min="8963" max="8963" width="19" style="233" customWidth="1"/>
    <col min="8964" max="8964" width="21" style="233" customWidth="1"/>
    <col min="8965" max="8965" width="30.7109375" style="233" customWidth="1"/>
    <col min="8966" max="8966" width="3.7109375" style="233" customWidth="1"/>
    <col min="8967" max="8967" width="6.7109375" style="233" customWidth="1"/>
    <col min="8968" max="9216" width="11.42578125" style="233"/>
    <col min="9217" max="9217" width="30.7109375" style="233" customWidth="1"/>
    <col min="9218" max="9218" width="8.7109375" style="233" customWidth="1"/>
    <col min="9219" max="9219" width="19" style="233" customWidth="1"/>
    <col min="9220" max="9220" width="21" style="233" customWidth="1"/>
    <col min="9221" max="9221" width="30.7109375" style="233" customWidth="1"/>
    <col min="9222" max="9222" width="3.7109375" style="233" customWidth="1"/>
    <col min="9223" max="9223" width="6.7109375" style="233" customWidth="1"/>
    <col min="9224" max="9472" width="11.42578125" style="233"/>
    <col min="9473" max="9473" width="30.7109375" style="233" customWidth="1"/>
    <col min="9474" max="9474" width="8.7109375" style="233" customWidth="1"/>
    <col min="9475" max="9475" width="19" style="233" customWidth="1"/>
    <col min="9476" max="9476" width="21" style="233" customWidth="1"/>
    <col min="9477" max="9477" width="30.7109375" style="233" customWidth="1"/>
    <col min="9478" max="9478" width="3.7109375" style="233" customWidth="1"/>
    <col min="9479" max="9479" width="6.7109375" style="233" customWidth="1"/>
    <col min="9480" max="9728" width="11.42578125" style="233"/>
    <col min="9729" max="9729" width="30.7109375" style="233" customWidth="1"/>
    <col min="9730" max="9730" width="8.7109375" style="233" customWidth="1"/>
    <col min="9731" max="9731" width="19" style="233" customWidth="1"/>
    <col min="9732" max="9732" width="21" style="233" customWidth="1"/>
    <col min="9733" max="9733" width="30.7109375" style="233" customWidth="1"/>
    <col min="9734" max="9734" width="3.7109375" style="233" customWidth="1"/>
    <col min="9735" max="9735" width="6.7109375" style="233" customWidth="1"/>
    <col min="9736" max="9984" width="11.42578125" style="233"/>
    <col min="9985" max="9985" width="30.7109375" style="233" customWidth="1"/>
    <col min="9986" max="9986" width="8.7109375" style="233" customWidth="1"/>
    <col min="9987" max="9987" width="19" style="233" customWidth="1"/>
    <col min="9988" max="9988" width="21" style="233" customWidth="1"/>
    <col min="9989" max="9989" width="30.7109375" style="233" customWidth="1"/>
    <col min="9990" max="9990" width="3.7109375" style="233" customWidth="1"/>
    <col min="9991" max="9991" width="6.7109375" style="233" customWidth="1"/>
    <col min="9992" max="10240" width="11.42578125" style="233"/>
    <col min="10241" max="10241" width="30.7109375" style="233" customWidth="1"/>
    <col min="10242" max="10242" width="8.7109375" style="233" customWidth="1"/>
    <col min="10243" max="10243" width="19" style="233" customWidth="1"/>
    <col min="10244" max="10244" width="21" style="233" customWidth="1"/>
    <col min="10245" max="10245" width="30.7109375" style="233" customWidth="1"/>
    <col min="10246" max="10246" width="3.7109375" style="233" customWidth="1"/>
    <col min="10247" max="10247" width="6.7109375" style="233" customWidth="1"/>
    <col min="10248" max="10496" width="11.42578125" style="233"/>
    <col min="10497" max="10497" width="30.7109375" style="233" customWidth="1"/>
    <col min="10498" max="10498" width="8.7109375" style="233" customWidth="1"/>
    <col min="10499" max="10499" width="19" style="233" customWidth="1"/>
    <col min="10500" max="10500" width="21" style="233" customWidth="1"/>
    <col min="10501" max="10501" width="30.7109375" style="233" customWidth="1"/>
    <col min="10502" max="10502" width="3.7109375" style="233" customWidth="1"/>
    <col min="10503" max="10503" width="6.7109375" style="233" customWidth="1"/>
    <col min="10504" max="10752" width="11.42578125" style="233"/>
    <col min="10753" max="10753" width="30.7109375" style="233" customWidth="1"/>
    <col min="10754" max="10754" width="8.7109375" style="233" customWidth="1"/>
    <col min="10755" max="10755" width="19" style="233" customWidth="1"/>
    <col min="10756" max="10756" width="21" style="233" customWidth="1"/>
    <col min="10757" max="10757" width="30.7109375" style="233" customWidth="1"/>
    <col min="10758" max="10758" width="3.7109375" style="233" customWidth="1"/>
    <col min="10759" max="10759" width="6.7109375" style="233" customWidth="1"/>
    <col min="10760" max="11008" width="11.42578125" style="233"/>
    <col min="11009" max="11009" width="30.7109375" style="233" customWidth="1"/>
    <col min="11010" max="11010" width="8.7109375" style="233" customWidth="1"/>
    <col min="11011" max="11011" width="19" style="233" customWidth="1"/>
    <col min="11012" max="11012" width="21" style="233" customWidth="1"/>
    <col min="11013" max="11013" width="30.7109375" style="233" customWidth="1"/>
    <col min="11014" max="11014" width="3.7109375" style="233" customWidth="1"/>
    <col min="11015" max="11015" width="6.7109375" style="233" customWidth="1"/>
    <col min="11016" max="11264" width="11.42578125" style="233"/>
    <col min="11265" max="11265" width="30.7109375" style="233" customWidth="1"/>
    <col min="11266" max="11266" width="8.7109375" style="233" customWidth="1"/>
    <col min="11267" max="11267" width="19" style="233" customWidth="1"/>
    <col min="11268" max="11268" width="21" style="233" customWidth="1"/>
    <col min="11269" max="11269" width="30.7109375" style="233" customWidth="1"/>
    <col min="11270" max="11270" width="3.7109375" style="233" customWidth="1"/>
    <col min="11271" max="11271" width="6.7109375" style="233" customWidth="1"/>
    <col min="11272" max="11520" width="11.42578125" style="233"/>
    <col min="11521" max="11521" width="30.7109375" style="233" customWidth="1"/>
    <col min="11522" max="11522" width="8.7109375" style="233" customWidth="1"/>
    <col min="11523" max="11523" width="19" style="233" customWidth="1"/>
    <col min="11524" max="11524" width="21" style="233" customWidth="1"/>
    <col min="11525" max="11525" width="30.7109375" style="233" customWidth="1"/>
    <col min="11526" max="11526" width="3.7109375" style="233" customWidth="1"/>
    <col min="11527" max="11527" width="6.7109375" style="233" customWidth="1"/>
    <col min="11528" max="11776" width="11.42578125" style="233"/>
    <col min="11777" max="11777" width="30.7109375" style="233" customWidth="1"/>
    <col min="11778" max="11778" width="8.7109375" style="233" customWidth="1"/>
    <col min="11779" max="11779" width="19" style="233" customWidth="1"/>
    <col min="11780" max="11780" width="21" style="233" customWidth="1"/>
    <col min="11781" max="11781" width="30.7109375" style="233" customWidth="1"/>
    <col min="11782" max="11782" width="3.7109375" style="233" customWidth="1"/>
    <col min="11783" max="11783" width="6.7109375" style="233" customWidth="1"/>
    <col min="11784" max="12032" width="11.42578125" style="233"/>
    <col min="12033" max="12033" width="30.7109375" style="233" customWidth="1"/>
    <col min="12034" max="12034" width="8.7109375" style="233" customWidth="1"/>
    <col min="12035" max="12035" width="19" style="233" customWidth="1"/>
    <col min="12036" max="12036" width="21" style="233" customWidth="1"/>
    <col min="12037" max="12037" width="30.7109375" style="233" customWidth="1"/>
    <col min="12038" max="12038" width="3.7109375" style="233" customWidth="1"/>
    <col min="12039" max="12039" width="6.7109375" style="233" customWidth="1"/>
    <col min="12040" max="12288" width="11.42578125" style="233"/>
    <col min="12289" max="12289" width="30.7109375" style="233" customWidth="1"/>
    <col min="12290" max="12290" width="8.7109375" style="233" customWidth="1"/>
    <col min="12291" max="12291" width="19" style="233" customWidth="1"/>
    <col min="12292" max="12292" width="21" style="233" customWidth="1"/>
    <col min="12293" max="12293" width="30.7109375" style="233" customWidth="1"/>
    <col min="12294" max="12294" width="3.7109375" style="233" customWidth="1"/>
    <col min="12295" max="12295" width="6.7109375" style="233" customWidth="1"/>
    <col min="12296" max="12544" width="11.42578125" style="233"/>
    <col min="12545" max="12545" width="30.7109375" style="233" customWidth="1"/>
    <col min="12546" max="12546" width="8.7109375" style="233" customWidth="1"/>
    <col min="12547" max="12547" width="19" style="233" customWidth="1"/>
    <col min="12548" max="12548" width="21" style="233" customWidth="1"/>
    <col min="12549" max="12549" width="30.7109375" style="233" customWidth="1"/>
    <col min="12550" max="12550" width="3.7109375" style="233" customWidth="1"/>
    <col min="12551" max="12551" width="6.7109375" style="233" customWidth="1"/>
    <col min="12552" max="12800" width="11.42578125" style="233"/>
    <col min="12801" max="12801" width="30.7109375" style="233" customWidth="1"/>
    <col min="12802" max="12802" width="8.7109375" style="233" customWidth="1"/>
    <col min="12803" max="12803" width="19" style="233" customWidth="1"/>
    <col min="12804" max="12804" width="21" style="233" customWidth="1"/>
    <col min="12805" max="12805" width="30.7109375" style="233" customWidth="1"/>
    <col min="12806" max="12806" width="3.7109375" style="233" customWidth="1"/>
    <col min="12807" max="12807" width="6.7109375" style="233" customWidth="1"/>
    <col min="12808" max="13056" width="11.42578125" style="233"/>
    <col min="13057" max="13057" width="30.7109375" style="233" customWidth="1"/>
    <col min="13058" max="13058" width="8.7109375" style="233" customWidth="1"/>
    <col min="13059" max="13059" width="19" style="233" customWidth="1"/>
    <col min="13060" max="13060" width="21" style="233" customWidth="1"/>
    <col min="13061" max="13061" width="30.7109375" style="233" customWidth="1"/>
    <col min="13062" max="13062" width="3.7109375" style="233" customWidth="1"/>
    <col min="13063" max="13063" width="6.7109375" style="233" customWidth="1"/>
    <col min="13064" max="13312" width="11.42578125" style="233"/>
    <col min="13313" max="13313" width="30.7109375" style="233" customWidth="1"/>
    <col min="13314" max="13314" width="8.7109375" style="233" customWidth="1"/>
    <col min="13315" max="13315" width="19" style="233" customWidth="1"/>
    <col min="13316" max="13316" width="21" style="233" customWidth="1"/>
    <col min="13317" max="13317" width="30.7109375" style="233" customWidth="1"/>
    <col min="13318" max="13318" width="3.7109375" style="233" customWidth="1"/>
    <col min="13319" max="13319" width="6.7109375" style="233" customWidth="1"/>
    <col min="13320" max="13568" width="11.42578125" style="233"/>
    <col min="13569" max="13569" width="30.7109375" style="233" customWidth="1"/>
    <col min="13570" max="13570" width="8.7109375" style="233" customWidth="1"/>
    <col min="13571" max="13571" width="19" style="233" customWidth="1"/>
    <col min="13572" max="13572" width="21" style="233" customWidth="1"/>
    <col min="13573" max="13573" width="30.7109375" style="233" customWidth="1"/>
    <col min="13574" max="13574" width="3.7109375" style="233" customWidth="1"/>
    <col min="13575" max="13575" width="6.7109375" style="233" customWidth="1"/>
    <col min="13576" max="13824" width="11.42578125" style="233"/>
    <col min="13825" max="13825" width="30.7109375" style="233" customWidth="1"/>
    <col min="13826" max="13826" width="8.7109375" style="233" customWidth="1"/>
    <col min="13827" max="13827" width="19" style="233" customWidth="1"/>
    <col min="13828" max="13828" width="21" style="233" customWidth="1"/>
    <col min="13829" max="13829" width="30.7109375" style="233" customWidth="1"/>
    <col min="13830" max="13830" width="3.7109375" style="233" customWidth="1"/>
    <col min="13831" max="13831" width="6.7109375" style="233" customWidth="1"/>
    <col min="13832" max="14080" width="11.42578125" style="233"/>
    <col min="14081" max="14081" width="30.7109375" style="233" customWidth="1"/>
    <col min="14082" max="14082" width="8.7109375" style="233" customWidth="1"/>
    <col min="14083" max="14083" width="19" style="233" customWidth="1"/>
    <col min="14084" max="14084" width="21" style="233" customWidth="1"/>
    <col min="14085" max="14085" width="30.7109375" style="233" customWidth="1"/>
    <col min="14086" max="14086" width="3.7109375" style="233" customWidth="1"/>
    <col min="14087" max="14087" width="6.7109375" style="233" customWidth="1"/>
    <col min="14088" max="14336" width="11.42578125" style="233"/>
    <col min="14337" max="14337" width="30.7109375" style="233" customWidth="1"/>
    <col min="14338" max="14338" width="8.7109375" style="233" customWidth="1"/>
    <col min="14339" max="14339" width="19" style="233" customWidth="1"/>
    <col min="14340" max="14340" width="21" style="233" customWidth="1"/>
    <col min="14341" max="14341" width="30.7109375" style="233" customWidth="1"/>
    <col min="14342" max="14342" width="3.7109375" style="233" customWidth="1"/>
    <col min="14343" max="14343" width="6.7109375" style="233" customWidth="1"/>
    <col min="14344" max="14592" width="11.42578125" style="233"/>
    <col min="14593" max="14593" width="30.7109375" style="233" customWidth="1"/>
    <col min="14594" max="14594" width="8.7109375" style="233" customWidth="1"/>
    <col min="14595" max="14595" width="19" style="233" customWidth="1"/>
    <col min="14596" max="14596" width="21" style="233" customWidth="1"/>
    <col min="14597" max="14597" width="30.7109375" style="233" customWidth="1"/>
    <col min="14598" max="14598" width="3.7109375" style="233" customWidth="1"/>
    <col min="14599" max="14599" width="6.7109375" style="233" customWidth="1"/>
    <col min="14600" max="14848" width="11.42578125" style="233"/>
    <col min="14849" max="14849" width="30.7109375" style="233" customWidth="1"/>
    <col min="14850" max="14850" width="8.7109375" style="233" customWidth="1"/>
    <col min="14851" max="14851" width="19" style="233" customWidth="1"/>
    <col min="14852" max="14852" width="21" style="233" customWidth="1"/>
    <col min="14853" max="14853" width="30.7109375" style="233" customWidth="1"/>
    <col min="14854" max="14854" width="3.7109375" style="233" customWidth="1"/>
    <col min="14855" max="14855" width="6.7109375" style="233" customWidth="1"/>
    <col min="14856" max="15104" width="11.42578125" style="233"/>
    <col min="15105" max="15105" width="30.7109375" style="233" customWidth="1"/>
    <col min="15106" max="15106" width="8.7109375" style="233" customWidth="1"/>
    <col min="15107" max="15107" width="19" style="233" customWidth="1"/>
    <col min="15108" max="15108" width="21" style="233" customWidth="1"/>
    <col min="15109" max="15109" width="30.7109375" style="233" customWidth="1"/>
    <col min="15110" max="15110" width="3.7109375" style="233" customWidth="1"/>
    <col min="15111" max="15111" width="6.7109375" style="233" customWidth="1"/>
    <col min="15112" max="15360" width="11.42578125" style="233"/>
    <col min="15361" max="15361" width="30.7109375" style="233" customWidth="1"/>
    <col min="15362" max="15362" width="8.7109375" style="233" customWidth="1"/>
    <col min="15363" max="15363" width="19" style="233" customWidth="1"/>
    <col min="15364" max="15364" width="21" style="233" customWidth="1"/>
    <col min="15365" max="15365" width="30.7109375" style="233" customWidth="1"/>
    <col min="15366" max="15366" width="3.7109375" style="233" customWidth="1"/>
    <col min="15367" max="15367" width="6.7109375" style="233" customWidth="1"/>
    <col min="15368" max="15616" width="11.42578125" style="233"/>
    <col min="15617" max="15617" width="30.7109375" style="233" customWidth="1"/>
    <col min="15618" max="15618" width="8.7109375" style="233" customWidth="1"/>
    <col min="15619" max="15619" width="19" style="233" customWidth="1"/>
    <col min="15620" max="15620" width="21" style="233" customWidth="1"/>
    <col min="15621" max="15621" width="30.7109375" style="233" customWidth="1"/>
    <col min="15622" max="15622" width="3.7109375" style="233" customWidth="1"/>
    <col min="15623" max="15623" width="6.7109375" style="233" customWidth="1"/>
    <col min="15624" max="15872" width="11.42578125" style="233"/>
    <col min="15873" max="15873" width="30.7109375" style="233" customWidth="1"/>
    <col min="15874" max="15874" width="8.7109375" style="233" customWidth="1"/>
    <col min="15875" max="15875" width="19" style="233" customWidth="1"/>
    <col min="15876" max="15876" width="21" style="233" customWidth="1"/>
    <col min="15877" max="15877" width="30.7109375" style="233" customWidth="1"/>
    <col min="15878" max="15878" width="3.7109375" style="233" customWidth="1"/>
    <col min="15879" max="15879" width="6.7109375" style="233" customWidth="1"/>
    <col min="15880" max="16128" width="11.42578125" style="233"/>
    <col min="16129" max="16129" width="30.7109375" style="233" customWidth="1"/>
    <col min="16130" max="16130" width="8.7109375" style="233" customWidth="1"/>
    <col min="16131" max="16131" width="19" style="233" customWidth="1"/>
    <col min="16132" max="16132" width="21" style="233" customWidth="1"/>
    <col min="16133" max="16133" width="30.7109375" style="233" customWidth="1"/>
    <col min="16134" max="16134" width="3.7109375" style="233" customWidth="1"/>
    <col min="16135" max="16135" width="6.7109375" style="233" customWidth="1"/>
    <col min="16136" max="16384" width="11.42578125" style="233"/>
  </cols>
  <sheetData>
    <row r="1" spans="1:11" ht="24.75" customHeight="1">
      <c r="A1" s="847" t="s">
        <v>2</v>
      </c>
      <c r="B1" s="851"/>
      <c r="C1" s="851"/>
      <c r="D1" s="851"/>
      <c r="E1" s="855" t="s">
        <v>188</v>
      </c>
    </row>
    <row r="2" spans="1:11" ht="18.95" customHeight="1">
      <c r="A2" s="5"/>
      <c r="B2" s="5"/>
      <c r="C2" s="5" t="s">
        <v>3</v>
      </c>
      <c r="D2" s="5" t="s">
        <v>3</v>
      </c>
      <c r="E2" s="5"/>
    </row>
    <row r="3" spans="1:11" ht="18.95" customHeight="1">
      <c r="A3" s="832" t="s">
        <v>1139</v>
      </c>
      <c r="B3" s="234"/>
      <c r="C3" s="235"/>
      <c r="E3" s="833" t="s">
        <v>1141</v>
      </c>
    </row>
    <row r="4" spans="1:11" ht="18.95" customHeight="1">
      <c r="A4" s="80" t="s">
        <v>1140</v>
      </c>
      <c r="B4" s="5"/>
      <c r="C4" s="5"/>
      <c r="D4" s="5"/>
      <c r="E4" s="164" t="s">
        <v>1142</v>
      </c>
    </row>
    <row r="5" spans="1:11" s="5" customFormat="1" ht="14.1" customHeight="1">
      <c r="J5" s="18"/>
    </row>
    <row r="6" spans="1:11" s="5" customFormat="1" ht="14.1" customHeight="1">
      <c r="A6" s="807">
        <v>2020</v>
      </c>
      <c r="B6" s="18" t="s">
        <v>320</v>
      </c>
      <c r="C6" s="18" t="s">
        <v>321</v>
      </c>
      <c r="D6" s="18" t="s">
        <v>181</v>
      </c>
      <c r="E6" s="13">
        <v>2020</v>
      </c>
      <c r="J6" s="237"/>
    </row>
    <row r="7" spans="1:11" ht="13.5" customHeight="1">
      <c r="A7" s="109"/>
      <c r="B7" s="237" t="s">
        <v>322</v>
      </c>
      <c r="C7" s="237" t="s">
        <v>323</v>
      </c>
      <c r="D7" s="237" t="s">
        <v>180</v>
      </c>
      <c r="E7" s="6"/>
    </row>
    <row r="8" spans="1:11" ht="8.1" customHeight="1">
      <c r="A8" s="238"/>
      <c r="B8" s="237"/>
      <c r="C8" s="237"/>
      <c r="D8" s="237"/>
    </row>
    <row r="9" spans="1:11" ht="14.1" customHeight="1">
      <c r="A9" s="19" t="s">
        <v>16</v>
      </c>
      <c r="B9" s="786">
        <f>SUM(B10:B17)</f>
        <v>243</v>
      </c>
      <c r="C9" s="786">
        <f>SUM(C10:C17)</f>
        <v>34</v>
      </c>
      <c r="D9" s="786">
        <f>SUM(D10:D17)</f>
        <v>277</v>
      </c>
      <c r="E9" s="788" t="s">
        <v>17</v>
      </c>
      <c r="F9" s="239"/>
      <c r="G9" s="239"/>
      <c r="I9" s="239"/>
      <c r="J9" s="239"/>
      <c r="K9" s="239"/>
    </row>
    <row r="10" spans="1:11" ht="14.1" customHeight="1">
      <c r="A10" s="40" t="s">
        <v>301</v>
      </c>
      <c r="B10" s="787">
        <v>30</v>
      </c>
      <c r="C10" s="787">
        <v>1</v>
      </c>
      <c r="D10" s="787">
        <f t="shared" ref="D10:D17" si="0">B10+C10</f>
        <v>31</v>
      </c>
      <c r="E10" s="789" t="s">
        <v>18</v>
      </c>
      <c r="F10" s="239"/>
      <c r="G10" s="239"/>
      <c r="I10" s="239"/>
      <c r="J10" s="239"/>
      <c r="K10" s="239"/>
    </row>
    <row r="11" spans="1:11" ht="14.1" customHeight="1">
      <c r="A11" s="40" t="s">
        <v>302</v>
      </c>
      <c r="B11" s="787">
        <v>25</v>
      </c>
      <c r="C11" s="787">
        <v>6</v>
      </c>
      <c r="D11" s="787">
        <f t="shared" si="0"/>
        <v>31</v>
      </c>
      <c r="E11" s="789" t="s">
        <v>19</v>
      </c>
      <c r="F11" s="239"/>
      <c r="G11" s="239"/>
      <c r="I11" s="239"/>
      <c r="J11" s="239"/>
      <c r="K11" s="239"/>
    </row>
    <row r="12" spans="1:11" ht="14.1" customHeight="1">
      <c r="A12" s="28" t="s">
        <v>303</v>
      </c>
      <c r="B12" s="787">
        <v>8</v>
      </c>
      <c r="C12" s="787">
        <v>2</v>
      </c>
      <c r="D12" s="787">
        <f t="shared" si="0"/>
        <v>10</v>
      </c>
      <c r="E12" s="789" t="s">
        <v>20</v>
      </c>
      <c r="F12" s="239"/>
      <c r="G12" s="239"/>
      <c r="I12" s="239"/>
      <c r="J12" s="239"/>
      <c r="K12" s="239"/>
    </row>
    <row r="13" spans="1:11" ht="14.1" customHeight="1">
      <c r="A13" s="790" t="s">
        <v>304</v>
      </c>
      <c r="B13" s="787">
        <v>34</v>
      </c>
      <c r="C13" s="787">
        <v>3</v>
      </c>
      <c r="D13" s="787">
        <f t="shared" si="0"/>
        <v>37</v>
      </c>
      <c r="E13" s="789" t="s">
        <v>21</v>
      </c>
      <c r="F13" s="239"/>
      <c r="G13" s="239"/>
      <c r="I13" s="239"/>
      <c r="J13" s="239"/>
      <c r="K13" s="239"/>
    </row>
    <row r="14" spans="1:11" ht="14.1" customHeight="1">
      <c r="A14" s="790" t="s">
        <v>1058</v>
      </c>
      <c r="B14" s="787">
        <v>16</v>
      </c>
      <c r="C14" s="787">
        <v>0</v>
      </c>
      <c r="D14" s="787">
        <f t="shared" si="0"/>
        <v>16</v>
      </c>
      <c r="E14" s="789" t="s">
        <v>23</v>
      </c>
      <c r="F14" s="239"/>
      <c r="G14" s="239"/>
      <c r="I14" s="239"/>
      <c r="J14" s="239"/>
      <c r="K14" s="239"/>
    </row>
    <row r="15" spans="1:11" s="234" customFormat="1" ht="14.1" customHeight="1">
      <c r="A15" s="790" t="s">
        <v>305</v>
      </c>
      <c r="B15" s="787">
        <v>18</v>
      </c>
      <c r="C15" s="787">
        <v>0</v>
      </c>
      <c r="D15" s="787">
        <f t="shared" si="0"/>
        <v>18</v>
      </c>
      <c r="E15" s="789" t="s">
        <v>25</v>
      </c>
      <c r="F15" s="215"/>
      <c r="G15" s="215"/>
      <c r="I15" s="215"/>
      <c r="J15" s="215"/>
      <c r="K15" s="215"/>
    </row>
    <row r="16" spans="1:11" ht="14.1" customHeight="1">
      <c r="A16" s="790" t="s">
        <v>1059</v>
      </c>
      <c r="B16" s="787">
        <v>72</v>
      </c>
      <c r="C16" s="787">
        <v>17</v>
      </c>
      <c r="D16" s="787">
        <f t="shared" si="0"/>
        <v>89</v>
      </c>
      <c r="E16" s="789" t="s">
        <v>27</v>
      </c>
      <c r="F16" s="239"/>
      <c r="G16" s="239"/>
      <c r="I16" s="239"/>
      <c r="J16" s="239"/>
      <c r="K16" s="239"/>
    </row>
    <row r="17" spans="1:11" ht="14.1" customHeight="1">
      <c r="A17" s="790" t="s">
        <v>1060</v>
      </c>
      <c r="B17" s="787">
        <v>40</v>
      </c>
      <c r="C17" s="787">
        <v>5</v>
      </c>
      <c r="D17" s="787">
        <f t="shared" si="0"/>
        <v>45</v>
      </c>
      <c r="E17" s="789" t="s">
        <v>29</v>
      </c>
      <c r="F17" s="239"/>
      <c r="G17" s="239"/>
      <c r="I17" s="239"/>
      <c r="J17" s="239"/>
      <c r="K17" s="239"/>
    </row>
    <row r="18" spans="1:11" ht="14.1" customHeight="1">
      <c r="A18" s="30" t="s">
        <v>30</v>
      </c>
      <c r="B18" s="786">
        <f>SUM(B19:B26)</f>
        <v>189</v>
      </c>
      <c r="C18" s="786">
        <f>SUM(C19:C26)</f>
        <v>19</v>
      </c>
      <c r="D18" s="786">
        <f>SUM(D19:D26)</f>
        <v>208</v>
      </c>
      <c r="E18" s="791" t="s">
        <v>31</v>
      </c>
      <c r="F18" s="239"/>
      <c r="G18" s="239"/>
      <c r="I18" s="239"/>
      <c r="J18" s="239"/>
      <c r="K18" s="239"/>
    </row>
    <row r="19" spans="1:11" ht="14.1" customHeight="1">
      <c r="A19" s="40" t="s">
        <v>32</v>
      </c>
      <c r="B19" s="787">
        <v>25</v>
      </c>
      <c r="C19" s="787">
        <v>2</v>
      </c>
      <c r="D19" s="787">
        <f t="shared" ref="D19:D26" si="1">B19+C19</f>
        <v>27</v>
      </c>
      <c r="E19" s="792" t="s">
        <v>33</v>
      </c>
      <c r="F19" s="239"/>
      <c r="G19" s="239"/>
      <c r="I19" s="239"/>
      <c r="J19" s="239"/>
      <c r="K19" s="239"/>
    </row>
    <row r="20" spans="1:11" ht="14.1" customHeight="1">
      <c r="A20" s="40" t="s">
        <v>34</v>
      </c>
      <c r="B20" s="787">
        <v>21</v>
      </c>
      <c r="C20" s="787">
        <v>11</v>
      </c>
      <c r="D20" s="787">
        <f t="shared" si="1"/>
        <v>32</v>
      </c>
      <c r="E20" s="792" t="s">
        <v>35</v>
      </c>
      <c r="F20" s="239"/>
      <c r="G20" s="239"/>
      <c r="I20" s="239"/>
      <c r="J20" s="239"/>
      <c r="K20" s="239"/>
    </row>
    <row r="21" spans="1:11" ht="14.1" customHeight="1">
      <c r="A21" s="40" t="s">
        <v>36</v>
      </c>
      <c r="B21" s="787">
        <v>10</v>
      </c>
      <c r="C21" s="787">
        <v>0</v>
      </c>
      <c r="D21" s="787">
        <f t="shared" si="1"/>
        <v>10</v>
      </c>
      <c r="E21" s="792" t="s">
        <v>37</v>
      </c>
      <c r="F21" s="239"/>
      <c r="G21" s="239"/>
      <c r="I21" s="239"/>
      <c r="J21" s="239"/>
      <c r="K21" s="239"/>
    </row>
    <row r="22" spans="1:11" ht="14.1" customHeight="1">
      <c r="A22" s="40" t="s">
        <v>38</v>
      </c>
      <c r="B22" s="787">
        <v>14</v>
      </c>
      <c r="C22" s="787">
        <v>0</v>
      </c>
      <c r="D22" s="787">
        <f t="shared" si="1"/>
        <v>14</v>
      </c>
      <c r="E22" s="789" t="s">
        <v>39</v>
      </c>
      <c r="F22" s="239"/>
      <c r="G22" s="239"/>
      <c r="I22" s="239"/>
      <c r="J22" s="239"/>
      <c r="K22" s="239"/>
    </row>
    <row r="23" spans="1:11" ht="14.1" customHeight="1">
      <c r="A23" s="40" t="s">
        <v>40</v>
      </c>
      <c r="B23" s="787">
        <v>13</v>
      </c>
      <c r="C23" s="787">
        <v>2</v>
      </c>
      <c r="D23" s="787">
        <f t="shared" si="1"/>
        <v>15</v>
      </c>
      <c r="E23" s="792" t="s">
        <v>41</v>
      </c>
      <c r="F23" s="239"/>
      <c r="G23" s="239"/>
      <c r="I23" s="239"/>
      <c r="J23" s="239"/>
      <c r="K23" s="239"/>
    </row>
    <row r="24" spans="1:11" ht="14.1" customHeight="1">
      <c r="A24" s="40" t="s">
        <v>42</v>
      </c>
      <c r="B24" s="787">
        <v>25</v>
      </c>
      <c r="C24" s="787">
        <v>3</v>
      </c>
      <c r="D24" s="787">
        <f t="shared" si="1"/>
        <v>28</v>
      </c>
      <c r="E24" s="792" t="s">
        <v>43</v>
      </c>
      <c r="F24" s="239"/>
      <c r="G24" s="239"/>
      <c r="I24" s="239"/>
      <c r="J24" s="239"/>
      <c r="K24" s="239"/>
    </row>
    <row r="25" spans="1:11" ht="14.1" customHeight="1">
      <c r="A25" s="40" t="s">
        <v>44</v>
      </c>
      <c r="B25" s="787">
        <v>64</v>
      </c>
      <c r="C25" s="787">
        <v>1</v>
      </c>
      <c r="D25" s="787">
        <f t="shared" si="1"/>
        <v>65</v>
      </c>
      <c r="E25" s="792" t="s">
        <v>45</v>
      </c>
      <c r="F25" s="239"/>
      <c r="G25" s="239"/>
      <c r="I25" s="239"/>
      <c r="J25" s="239"/>
      <c r="K25" s="239"/>
    </row>
    <row r="26" spans="1:11" ht="14.1" customHeight="1">
      <c r="A26" s="40" t="s">
        <v>46</v>
      </c>
      <c r="B26" s="787">
        <v>17</v>
      </c>
      <c r="C26" s="787">
        <v>0</v>
      </c>
      <c r="D26" s="787">
        <f t="shared" si="1"/>
        <v>17</v>
      </c>
      <c r="E26" s="792" t="s">
        <v>47</v>
      </c>
      <c r="F26" s="239"/>
      <c r="G26" s="239"/>
      <c r="I26" s="239"/>
      <c r="J26" s="239"/>
      <c r="K26" s="239"/>
    </row>
    <row r="27" spans="1:11" ht="14.1" customHeight="1">
      <c r="A27" s="19" t="s">
        <v>48</v>
      </c>
      <c r="B27" s="786">
        <f>SUM(B28:B36)</f>
        <v>318</v>
      </c>
      <c r="C27" s="786">
        <f>SUM(C28:C36)</f>
        <v>101</v>
      </c>
      <c r="D27" s="786">
        <f>SUM(D28:D36)</f>
        <v>419</v>
      </c>
      <c r="E27" s="788" t="s">
        <v>49</v>
      </c>
      <c r="F27" s="239"/>
      <c r="G27" s="239"/>
      <c r="I27" s="239"/>
      <c r="J27" s="239"/>
      <c r="K27" s="239"/>
    </row>
    <row r="28" spans="1:11" ht="14.1" customHeight="1">
      <c r="A28" s="793" t="s">
        <v>310</v>
      </c>
      <c r="B28" s="787">
        <v>25</v>
      </c>
      <c r="C28" s="787">
        <v>1</v>
      </c>
      <c r="D28" s="787">
        <f t="shared" ref="D28:D36" si="2">B28+C28</f>
        <v>26</v>
      </c>
      <c r="E28" s="789" t="s">
        <v>50</v>
      </c>
      <c r="F28" s="239"/>
      <c r="G28" s="239"/>
      <c r="I28" s="239"/>
      <c r="J28" s="239"/>
      <c r="K28" s="239"/>
    </row>
    <row r="29" spans="1:11" ht="14.1" customHeight="1">
      <c r="A29" s="36" t="s">
        <v>311</v>
      </c>
      <c r="B29" s="787">
        <v>23</v>
      </c>
      <c r="C29" s="787">
        <v>11</v>
      </c>
      <c r="D29" s="787">
        <f t="shared" si="2"/>
        <v>34</v>
      </c>
      <c r="E29" s="789" t="s">
        <v>51</v>
      </c>
      <c r="F29" s="239"/>
      <c r="G29" s="239"/>
      <c r="I29" s="239"/>
      <c r="J29" s="239"/>
      <c r="K29" s="239"/>
    </row>
    <row r="30" spans="1:11" ht="14.1" customHeight="1">
      <c r="A30" s="794" t="s">
        <v>312</v>
      </c>
      <c r="B30" s="787">
        <v>82</v>
      </c>
      <c r="C30" s="787">
        <v>27</v>
      </c>
      <c r="D30" s="787">
        <f t="shared" si="2"/>
        <v>109</v>
      </c>
      <c r="E30" s="789" t="s">
        <v>52</v>
      </c>
      <c r="F30" s="239"/>
      <c r="G30" s="239"/>
      <c r="I30" s="239"/>
      <c r="J30" s="239"/>
      <c r="K30" s="239"/>
    </row>
    <row r="31" spans="1:11" ht="14.1" customHeight="1">
      <c r="A31" s="40" t="s">
        <v>313</v>
      </c>
      <c r="B31" s="787">
        <v>22</v>
      </c>
      <c r="C31" s="787">
        <v>0</v>
      </c>
      <c r="D31" s="787">
        <f t="shared" si="2"/>
        <v>22</v>
      </c>
      <c r="E31" s="789" t="s">
        <v>53</v>
      </c>
      <c r="F31" s="239"/>
      <c r="G31" s="239"/>
      <c r="I31" s="239"/>
      <c r="J31" s="239"/>
      <c r="K31" s="239"/>
    </row>
    <row r="32" spans="1:11" ht="14.1" customHeight="1">
      <c r="A32" s="36" t="s">
        <v>309</v>
      </c>
      <c r="B32" s="787">
        <v>49</v>
      </c>
      <c r="C32" s="787">
        <v>48</v>
      </c>
      <c r="D32" s="787">
        <f t="shared" si="2"/>
        <v>97</v>
      </c>
      <c r="E32" s="789" t="s">
        <v>54</v>
      </c>
      <c r="F32" s="239"/>
      <c r="G32" s="239"/>
      <c r="I32" s="239"/>
      <c r="J32" s="239"/>
      <c r="K32" s="239"/>
    </row>
    <row r="33" spans="1:11" ht="14.1" customHeight="1">
      <c r="A33" s="795" t="s">
        <v>317</v>
      </c>
      <c r="B33" s="787">
        <v>18</v>
      </c>
      <c r="C33" s="787">
        <v>5</v>
      </c>
      <c r="D33" s="787">
        <f t="shared" si="2"/>
        <v>23</v>
      </c>
      <c r="E33" s="789" t="s">
        <v>55</v>
      </c>
      <c r="F33" s="239"/>
      <c r="G33" s="239"/>
      <c r="I33" s="239"/>
      <c r="J33" s="239"/>
      <c r="K33" s="239"/>
    </row>
    <row r="34" spans="1:11" ht="14.1" customHeight="1">
      <c r="A34" s="40" t="s">
        <v>314</v>
      </c>
      <c r="B34" s="787">
        <v>24</v>
      </c>
      <c r="C34" s="787">
        <v>7</v>
      </c>
      <c r="D34" s="787">
        <f t="shared" si="2"/>
        <v>31</v>
      </c>
      <c r="E34" s="789" t="s">
        <v>57</v>
      </c>
      <c r="F34" s="239"/>
      <c r="G34" s="239"/>
      <c r="I34" s="239"/>
      <c r="J34" s="239"/>
      <c r="K34" s="239"/>
    </row>
    <row r="35" spans="1:11" ht="14.1" customHeight="1">
      <c r="A35" s="40" t="s">
        <v>315</v>
      </c>
      <c r="B35" s="787">
        <v>33</v>
      </c>
      <c r="C35" s="787">
        <v>2</v>
      </c>
      <c r="D35" s="787">
        <f t="shared" si="2"/>
        <v>35</v>
      </c>
      <c r="E35" s="789" t="s">
        <v>59</v>
      </c>
      <c r="F35" s="239"/>
      <c r="G35" s="239"/>
      <c r="I35" s="239"/>
      <c r="J35" s="239"/>
      <c r="K35" s="239"/>
    </row>
    <row r="36" spans="1:11" ht="14.1" customHeight="1">
      <c r="A36" s="40" t="s">
        <v>316</v>
      </c>
      <c r="B36" s="787">
        <v>42</v>
      </c>
      <c r="C36" s="787">
        <v>0</v>
      </c>
      <c r="D36" s="787">
        <f t="shared" si="2"/>
        <v>42</v>
      </c>
      <c r="E36" s="789" t="s">
        <v>61</v>
      </c>
      <c r="F36" s="239"/>
      <c r="G36" s="239"/>
      <c r="I36" s="239"/>
      <c r="J36" s="239"/>
      <c r="K36" s="239"/>
    </row>
    <row r="37" spans="1:11" ht="14.1" customHeight="1">
      <c r="A37" s="37" t="s">
        <v>62</v>
      </c>
      <c r="B37" s="786">
        <f>SUM(B38:B44)</f>
        <v>395</v>
      </c>
      <c r="C37" s="786">
        <f>SUM(C38:C44)</f>
        <v>179</v>
      </c>
      <c r="D37" s="786">
        <f>SUM(D38:D44)</f>
        <v>574</v>
      </c>
      <c r="E37" s="788" t="s">
        <v>63</v>
      </c>
      <c r="F37" s="239"/>
      <c r="G37" s="239"/>
      <c r="I37" s="239"/>
      <c r="J37" s="239"/>
      <c r="K37" s="239"/>
    </row>
    <row r="38" spans="1:11" ht="14.1" customHeight="1">
      <c r="A38" s="793" t="s">
        <v>64</v>
      </c>
      <c r="B38" s="787">
        <v>88</v>
      </c>
      <c r="C38" s="787">
        <v>17</v>
      </c>
      <c r="D38" s="787">
        <f t="shared" ref="D38:D44" si="3">B38+C38</f>
        <v>105</v>
      </c>
      <c r="E38" s="792" t="s">
        <v>65</v>
      </c>
      <c r="F38" s="239"/>
      <c r="G38" s="239"/>
      <c r="I38" s="239"/>
      <c r="J38" s="239"/>
      <c r="K38" s="239"/>
    </row>
    <row r="39" spans="1:11" ht="14.1" customHeight="1">
      <c r="A39" s="793" t="s">
        <v>66</v>
      </c>
      <c r="B39" s="787">
        <v>51</v>
      </c>
      <c r="C39" s="787">
        <v>8</v>
      </c>
      <c r="D39" s="787">
        <f t="shared" si="3"/>
        <v>59</v>
      </c>
      <c r="E39" s="789" t="s">
        <v>67</v>
      </c>
      <c r="F39" s="239"/>
      <c r="G39" s="239"/>
      <c r="I39" s="239"/>
      <c r="J39" s="239"/>
      <c r="K39" s="239"/>
    </row>
    <row r="40" spans="1:11" ht="14.1" customHeight="1">
      <c r="A40" s="793" t="s">
        <v>68</v>
      </c>
      <c r="B40" s="787">
        <v>102</v>
      </c>
      <c r="C40" s="787">
        <v>48</v>
      </c>
      <c r="D40" s="787">
        <f t="shared" si="3"/>
        <v>150</v>
      </c>
      <c r="E40" s="789" t="s">
        <v>69</v>
      </c>
      <c r="F40" s="239"/>
      <c r="G40" s="239"/>
      <c r="I40" s="239"/>
      <c r="J40" s="239"/>
      <c r="K40" s="239"/>
    </row>
    <row r="41" spans="1:11" ht="14.1" customHeight="1">
      <c r="A41" s="793" t="s">
        <v>70</v>
      </c>
      <c r="B41" s="787">
        <v>24</v>
      </c>
      <c r="C41" s="787">
        <v>76</v>
      </c>
      <c r="D41" s="787">
        <f t="shared" si="3"/>
        <v>100</v>
      </c>
      <c r="E41" s="789" t="s">
        <v>71</v>
      </c>
      <c r="F41" s="239"/>
      <c r="G41" s="239"/>
      <c r="I41" s="239"/>
      <c r="J41" s="239"/>
      <c r="K41" s="239"/>
    </row>
    <row r="42" spans="1:11" ht="14.1" customHeight="1">
      <c r="A42" s="793" t="s">
        <v>72</v>
      </c>
      <c r="B42" s="787">
        <v>28</v>
      </c>
      <c r="C42" s="787">
        <v>7</v>
      </c>
      <c r="D42" s="787">
        <f t="shared" si="3"/>
        <v>35</v>
      </c>
      <c r="E42" s="792" t="s">
        <v>73</v>
      </c>
      <c r="F42" s="239"/>
      <c r="G42" s="239"/>
      <c r="I42" s="239"/>
      <c r="J42" s="239"/>
      <c r="K42" s="239"/>
    </row>
    <row r="43" spans="1:11" ht="14.1" customHeight="1">
      <c r="A43" s="793" t="s">
        <v>74</v>
      </c>
      <c r="B43" s="787">
        <v>22</v>
      </c>
      <c r="C43" s="787">
        <v>0</v>
      </c>
      <c r="D43" s="787">
        <f t="shared" si="3"/>
        <v>22</v>
      </c>
      <c r="E43" s="792" t="s">
        <v>75</v>
      </c>
      <c r="F43" s="239"/>
      <c r="G43" s="239"/>
      <c r="I43" s="239"/>
      <c r="J43" s="239"/>
      <c r="K43" s="239"/>
    </row>
    <row r="44" spans="1:11" ht="14.1" customHeight="1">
      <c r="A44" s="793" t="s">
        <v>76</v>
      </c>
      <c r="B44" s="787">
        <v>80</v>
      </c>
      <c r="C44" s="787">
        <v>23</v>
      </c>
      <c r="D44" s="787">
        <f t="shared" si="3"/>
        <v>103</v>
      </c>
      <c r="E44" s="789" t="s">
        <v>77</v>
      </c>
      <c r="F44" s="239"/>
      <c r="G44" s="239"/>
      <c r="I44" s="239"/>
      <c r="J44" s="239"/>
      <c r="K44" s="239"/>
    </row>
    <row r="45" spans="1:11" ht="14.1" customHeight="1">
      <c r="A45" s="39" t="s">
        <v>78</v>
      </c>
      <c r="B45" s="786">
        <f>SUM(B46:B50)</f>
        <v>173</v>
      </c>
      <c r="C45" s="786">
        <f>SUM(C46:C50)</f>
        <v>23</v>
      </c>
      <c r="D45" s="786">
        <f>SUM(D46:D50)</f>
        <v>196</v>
      </c>
      <c r="E45" s="788" t="s">
        <v>79</v>
      </c>
      <c r="F45" s="239"/>
      <c r="G45" s="239"/>
      <c r="I45" s="239"/>
      <c r="J45" s="239"/>
      <c r="K45" s="239"/>
    </row>
    <row r="46" spans="1:11" ht="14.1" customHeight="1">
      <c r="A46" s="40" t="s">
        <v>80</v>
      </c>
      <c r="B46" s="787">
        <v>45</v>
      </c>
      <c r="C46" s="787">
        <v>1</v>
      </c>
      <c r="D46" s="787">
        <f>B46+C46</f>
        <v>46</v>
      </c>
      <c r="E46" s="789" t="s">
        <v>81</v>
      </c>
      <c r="F46" s="239"/>
      <c r="G46" s="239"/>
      <c r="I46" s="239"/>
      <c r="J46" s="239"/>
      <c r="K46" s="239"/>
    </row>
    <row r="47" spans="1:11" ht="14.1" customHeight="1">
      <c r="A47" s="793" t="s">
        <v>82</v>
      </c>
      <c r="B47" s="787">
        <v>38</v>
      </c>
      <c r="C47" s="787">
        <v>3</v>
      </c>
      <c r="D47" s="787">
        <f>B47+C47</f>
        <v>41</v>
      </c>
      <c r="E47" s="789" t="s">
        <v>83</v>
      </c>
      <c r="F47" s="239"/>
      <c r="G47" s="239"/>
      <c r="I47" s="239"/>
      <c r="J47" s="239"/>
      <c r="K47" s="239"/>
    </row>
    <row r="48" spans="1:11" ht="14.1" customHeight="1">
      <c r="A48" s="793" t="s">
        <v>84</v>
      </c>
      <c r="B48" s="787">
        <v>21</v>
      </c>
      <c r="C48" s="787">
        <v>1</v>
      </c>
      <c r="D48" s="787">
        <f>B48+C48</f>
        <v>22</v>
      </c>
      <c r="E48" s="789" t="s">
        <v>85</v>
      </c>
      <c r="F48" s="239"/>
      <c r="G48" s="239"/>
      <c r="I48" s="239"/>
      <c r="J48" s="239"/>
      <c r="K48" s="239"/>
    </row>
    <row r="49" spans="1:11" ht="14.1" customHeight="1">
      <c r="A49" s="793" t="s">
        <v>86</v>
      </c>
      <c r="B49" s="787">
        <v>30</v>
      </c>
      <c r="C49" s="787">
        <v>4</v>
      </c>
      <c r="D49" s="787">
        <f>B49+C49</f>
        <v>34</v>
      </c>
      <c r="E49" s="789" t="s">
        <v>87</v>
      </c>
      <c r="F49" s="239"/>
      <c r="G49" s="239"/>
      <c r="H49" s="239"/>
      <c r="I49" s="239"/>
      <c r="J49" s="239"/>
      <c r="K49" s="239"/>
    </row>
    <row r="50" spans="1:11" ht="14.1" customHeight="1">
      <c r="A50" s="793" t="s">
        <v>88</v>
      </c>
      <c r="B50" s="787">
        <v>39</v>
      </c>
      <c r="C50" s="787">
        <v>14</v>
      </c>
      <c r="D50" s="787">
        <f>B50+C50</f>
        <v>53</v>
      </c>
      <c r="E50" s="792" t="s">
        <v>89</v>
      </c>
      <c r="F50" s="239"/>
      <c r="G50" s="239"/>
      <c r="H50" s="239"/>
      <c r="I50" s="239"/>
      <c r="J50" s="239"/>
      <c r="K50" s="239"/>
    </row>
    <row r="51" spans="1:11" ht="14.1" customHeight="1">
      <c r="A51" s="41"/>
      <c r="B51" s="241"/>
      <c r="C51" s="242"/>
      <c r="D51" s="242"/>
      <c r="E51" s="26"/>
      <c r="F51" s="239"/>
      <c r="G51" s="239"/>
      <c r="H51" s="239"/>
      <c r="I51" s="239"/>
      <c r="J51" s="239"/>
      <c r="K51" s="239"/>
    </row>
    <row r="52" spans="1:11" ht="14.1" customHeight="1">
      <c r="A52" s="41"/>
      <c r="B52" s="241"/>
      <c r="C52" s="242"/>
      <c r="D52" s="242"/>
      <c r="E52" s="26"/>
      <c r="F52" s="215"/>
      <c r="G52" s="215"/>
      <c r="H52" s="215"/>
      <c r="I52" s="239"/>
      <c r="J52" s="239"/>
      <c r="K52" s="239"/>
    </row>
    <row r="53" spans="1:11" ht="14.1" customHeight="1">
      <c r="A53" s="41"/>
      <c r="B53" s="241"/>
      <c r="C53" s="242"/>
      <c r="D53" s="242"/>
      <c r="E53" s="26"/>
      <c r="F53" s="239"/>
      <c r="G53" s="239"/>
      <c r="H53" s="239"/>
      <c r="I53" s="239"/>
      <c r="J53" s="239"/>
      <c r="K53" s="239"/>
    </row>
    <row r="54" spans="1:11" ht="14.1" customHeight="1">
      <c r="A54" s="41"/>
      <c r="B54" s="241"/>
      <c r="C54" s="242"/>
      <c r="D54" s="242"/>
      <c r="E54" s="26"/>
      <c r="F54" s="239"/>
      <c r="G54" s="239"/>
      <c r="H54" s="239"/>
      <c r="I54" s="239"/>
      <c r="J54" s="239"/>
      <c r="K54" s="239"/>
    </row>
    <row r="55" spans="1:11" ht="14.1" customHeight="1">
      <c r="A55" s="41"/>
      <c r="B55" s="241"/>
      <c r="C55" s="242"/>
      <c r="D55" s="242"/>
      <c r="E55" s="26"/>
      <c r="F55" s="239"/>
      <c r="G55" s="239"/>
      <c r="H55" s="239"/>
      <c r="I55" s="239"/>
      <c r="J55" s="239"/>
      <c r="K55" s="239"/>
    </row>
    <row r="56" spans="1:11">
      <c r="B56" s="241"/>
      <c r="C56" s="243"/>
      <c r="D56" s="243"/>
    </row>
    <row r="57" spans="1:11" ht="12.75" customHeight="1">
      <c r="B57" s="243"/>
      <c r="C57" s="243"/>
      <c r="D57" s="243"/>
      <c r="E57" s="239"/>
      <c r="F57" s="239"/>
      <c r="G57" s="239"/>
      <c r="H57" s="239"/>
      <c r="I57" s="239"/>
      <c r="J57" s="239"/>
      <c r="K57" s="239"/>
    </row>
    <row r="58" spans="1:11" ht="12.75" customHeight="1">
      <c r="B58" s="243"/>
      <c r="C58" s="243"/>
      <c r="D58" s="243"/>
      <c r="E58" s="239"/>
      <c r="F58" s="239"/>
      <c r="G58" s="239"/>
      <c r="H58" s="239"/>
      <c r="I58" s="239"/>
      <c r="J58" s="239"/>
      <c r="K58" s="239"/>
    </row>
    <row r="59" spans="1:11">
      <c r="B59" s="243"/>
      <c r="C59" s="243"/>
      <c r="D59" s="243"/>
      <c r="E59" s="239"/>
      <c r="F59" s="239"/>
      <c r="G59" s="239"/>
      <c r="H59" s="239"/>
      <c r="I59" s="239"/>
      <c r="J59" s="239"/>
      <c r="K59" s="239"/>
    </row>
    <row r="60" spans="1:11">
      <c r="B60" s="243"/>
      <c r="C60" s="243"/>
      <c r="D60" s="243"/>
      <c r="E60" s="239"/>
      <c r="F60" s="239"/>
      <c r="G60" s="239"/>
      <c r="H60" s="239"/>
      <c r="I60" s="239"/>
      <c r="J60" s="239"/>
      <c r="K60" s="239"/>
    </row>
    <row r="61" spans="1:11">
      <c r="B61" s="243"/>
      <c r="C61" s="243"/>
      <c r="D61" s="243"/>
      <c r="E61" s="239"/>
      <c r="F61" s="239"/>
      <c r="G61" s="239"/>
      <c r="H61" s="239"/>
      <c r="I61" s="239"/>
      <c r="J61" s="239"/>
      <c r="K61" s="239"/>
    </row>
    <row r="62" spans="1:11">
      <c r="B62" s="243"/>
      <c r="C62" s="243"/>
      <c r="D62" s="243"/>
      <c r="E62" s="239"/>
      <c r="F62" s="239"/>
      <c r="G62" s="239"/>
      <c r="H62" s="239"/>
      <c r="I62" s="239"/>
      <c r="J62" s="239"/>
      <c r="K62" s="239"/>
    </row>
    <row r="63" spans="1:11">
      <c r="B63" s="243"/>
      <c r="C63" s="243"/>
      <c r="D63" s="243"/>
      <c r="E63" s="239"/>
      <c r="F63" s="239"/>
      <c r="G63" s="239"/>
      <c r="H63" s="239"/>
      <c r="I63" s="239"/>
      <c r="J63" s="239"/>
      <c r="K63" s="239"/>
    </row>
    <row r="64" spans="1:11">
      <c r="B64" s="243"/>
      <c r="C64" s="243"/>
      <c r="D64" s="243"/>
      <c r="E64" s="239"/>
      <c r="F64" s="239"/>
      <c r="G64" s="239"/>
      <c r="H64" s="239"/>
      <c r="I64" s="239"/>
      <c r="J64" s="239"/>
      <c r="K64" s="239"/>
    </row>
    <row r="65" spans="1:11">
      <c r="B65" s="243"/>
      <c r="C65" s="243"/>
      <c r="D65" s="243"/>
      <c r="E65" s="239"/>
      <c r="F65" s="239"/>
      <c r="G65" s="239"/>
      <c r="H65" s="239"/>
      <c r="I65" s="239"/>
      <c r="J65" s="239"/>
      <c r="K65" s="239"/>
    </row>
    <row r="66" spans="1:11" ht="22.5">
      <c r="A66" s="847" t="s">
        <v>2</v>
      </c>
      <c r="B66" s="861" t="s">
        <v>3</v>
      </c>
      <c r="C66" s="861"/>
      <c r="D66" s="861"/>
      <c r="E66" s="855" t="s">
        <v>188</v>
      </c>
      <c r="F66" s="239"/>
      <c r="G66" s="239"/>
      <c r="H66" s="239"/>
      <c r="I66" s="239"/>
      <c r="J66" s="239"/>
      <c r="K66" s="239"/>
    </row>
    <row r="67" spans="1:11" ht="15">
      <c r="A67" s="244"/>
      <c r="B67" s="235" t="s">
        <v>3</v>
      </c>
      <c r="C67" s="235"/>
      <c r="D67" s="235"/>
      <c r="E67" s="5"/>
      <c r="F67" s="239"/>
      <c r="G67" s="239"/>
      <c r="H67" s="239"/>
      <c r="I67" s="239"/>
      <c r="J67" s="239"/>
      <c r="K67" s="239"/>
    </row>
    <row r="68" spans="1:11" ht="20.25">
      <c r="A68" s="832" t="s">
        <v>1139</v>
      </c>
      <c r="B68" s="234"/>
      <c r="C68" s="235"/>
      <c r="E68" s="833" t="s">
        <v>1141</v>
      </c>
      <c r="F68" s="239"/>
      <c r="G68" s="239"/>
      <c r="H68" s="239"/>
      <c r="I68" s="239"/>
      <c r="J68" s="239"/>
      <c r="K68" s="239"/>
    </row>
    <row r="69" spans="1:11" ht="20.25">
      <c r="A69" s="80" t="s">
        <v>1143</v>
      </c>
      <c r="B69" s="5"/>
      <c r="C69" s="5"/>
      <c r="D69" s="5"/>
      <c r="E69" s="164" t="s">
        <v>1144</v>
      </c>
      <c r="F69" s="239"/>
      <c r="G69" s="239"/>
      <c r="H69" s="239"/>
      <c r="I69" s="239"/>
      <c r="J69" s="239"/>
      <c r="K69" s="239"/>
    </row>
    <row r="70" spans="1:11">
      <c r="A70" s="5"/>
      <c r="B70" s="5"/>
      <c r="C70" s="5"/>
      <c r="D70" s="5"/>
      <c r="E70" s="5"/>
      <c r="F70" s="239"/>
      <c r="G70" s="239"/>
      <c r="H70" s="239"/>
      <c r="I70" s="239"/>
      <c r="J70" s="239"/>
      <c r="K70" s="239"/>
    </row>
    <row r="71" spans="1:11">
      <c r="A71" s="807">
        <v>2020</v>
      </c>
      <c r="B71" s="18" t="s">
        <v>320</v>
      </c>
      <c r="C71" s="18" t="s">
        <v>1093</v>
      </c>
      <c r="D71" s="18" t="s">
        <v>181</v>
      </c>
      <c r="E71" s="13">
        <v>2020</v>
      </c>
      <c r="F71" s="239"/>
      <c r="G71" s="239"/>
      <c r="H71" s="239"/>
      <c r="I71" s="239"/>
      <c r="J71" s="239"/>
      <c r="K71" s="239"/>
    </row>
    <row r="72" spans="1:11">
      <c r="A72" s="109"/>
      <c r="B72" s="237" t="s">
        <v>322</v>
      </c>
      <c r="C72" s="237" t="s">
        <v>323</v>
      </c>
      <c r="D72" s="237" t="s">
        <v>180</v>
      </c>
      <c r="E72" s="6"/>
      <c r="F72" s="239"/>
      <c r="G72" s="239"/>
      <c r="H72" s="239"/>
      <c r="I72" s="239"/>
      <c r="J72" s="239"/>
      <c r="K72" s="239"/>
    </row>
    <row r="73" spans="1:11">
      <c r="A73" s="238"/>
      <c r="B73" s="234"/>
      <c r="C73" s="237"/>
      <c r="D73" s="237"/>
      <c r="F73" s="239"/>
      <c r="G73" s="239"/>
      <c r="H73" s="239"/>
      <c r="I73" s="239"/>
      <c r="J73" s="239"/>
      <c r="K73" s="239"/>
    </row>
    <row r="74" spans="1:11" ht="14.25">
      <c r="A74" s="47" t="s">
        <v>90</v>
      </c>
      <c r="B74" s="245">
        <f>SUM(B75:B83)</f>
        <v>463</v>
      </c>
      <c r="C74" s="245">
        <f>SUM(C75:C83)</f>
        <v>187</v>
      </c>
      <c r="D74" s="245">
        <v>650</v>
      </c>
      <c r="E74" s="49" t="s">
        <v>91</v>
      </c>
      <c r="F74" s="239"/>
      <c r="G74" s="239"/>
      <c r="H74" s="239"/>
      <c r="I74" s="239"/>
      <c r="J74" s="239"/>
      <c r="K74" s="239"/>
    </row>
    <row r="75" spans="1:11" ht="15">
      <c r="A75" s="50" t="s">
        <v>92</v>
      </c>
      <c r="B75" s="133">
        <v>34</v>
      </c>
      <c r="C75" s="133">
        <v>5</v>
      </c>
      <c r="D75" s="787">
        <v>39</v>
      </c>
      <c r="E75" s="51" t="s">
        <v>93</v>
      </c>
      <c r="F75" s="239"/>
      <c r="G75" s="239"/>
      <c r="H75" s="239"/>
      <c r="I75" s="239"/>
      <c r="J75" s="239"/>
      <c r="K75" s="239"/>
    </row>
    <row r="76" spans="1:11" ht="15">
      <c r="A76" s="50" t="s">
        <v>94</v>
      </c>
      <c r="B76" s="133">
        <v>29</v>
      </c>
      <c r="C76" s="133">
        <v>3</v>
      </c>
      <c r="D76" s="787">
        <v>32</v>
      </c>
      <c r="E76" s="51" t="s">
        <v>95</v>
      </c>
      <c r="F76" s="239"/>
      <c r="G76" s="239"/>
      <c r="H76" s="239"/>
      <c r="I76" s="239"/>
      <c r="J76" s="239"/>
      <c r="K76" s="239"/>
    </row>
    <row r="77" spans="1:11" ht="15">
      <c r="A77" s="52" t="s">
        <v>96</v>
      </c>
      <c r="B77" s="133">
        <v>200</v>
      </c>
      <c r="C77" s="133">
        <v>144</v>
      </c>
      <c r="D77" s="133">
        <v>344</v>
      </c>
      <c r="E77" s="51" t="s">
        <v>97</v>
      </c>
      <c r="F77" s="239"/>
      <c r="G77" s="239"/>
      <c r="H77" s="239"/>
      <c r="I77" s="239"/>
      <c r="J77" s="239"/>
      <c r="K77" s="239"/>
    </row>
    <row r="78" spans="1:11" ht="15">
      <c r="A78" s="50" t="s">
        <v>98</v>
      </c>
      <c r="B78" s="133">
        <v>44</v>
      </c>
      <c r="C78" s="133">
        <v>12</v>
      </c>
      <c r="D78" s="133">
        <v>56</v>
      </c>
      <c r="E78" s="51" t="s">
        <v>99</v>
      </c>
      <c r="F78" s="239"/>
      <c r="G78" s="239"/>
      <c r="H78" s="239"/>
      <c r="I78" s="239"/>
      <c r="J78" s="239"/>
      <c r="K78" s="239"/>
    </row>
    <row r="79" spans="1:11" ht="15">
      <c r="A79" s="50" t="s">
        <v>100</v>
      </c>
      <c r="B79" s="133">
        <v>15</v>
      </c>
      <c r="C79" s="133">
        <v>2</v>
      </c>
      <c r="D79" s="133">
        <f>B79+C79</f>
        <v>17</v>
      </c>
      <c r="E79" s="51" t="s">
        <v>101</v>
      </c>
      <c r="F79" s="239"/>
      <c r="G79" s="239"/>
      <c r="H79" s="239"/>
      <c r="I79" s="239"/>
      <c r="J79" s="239"/>
      <c r="K79" s="239"/>
    </row>
    <row r="80" spans="1:11" ht="15">
      <c r="A80" s="50" t="s">
        <v>102</v>
      </c>
      <c r="B80" s="133">
        <v>28</v>
      </c>
      <c r="C80" s="133">
        <v>8</v>
      </c>
      <c r="D80" s="133">
        <f>B80+C80</f>
        <v>36</v>
      </c>
      <c r="E80" s="51" t="s">
        <v>103</v>
      </c>
      <c r="F80" s="239"/>
      <c r="G80" s="239"/>
      <c r="H80" s="239"/>
      <c r="I80" s="239"/>
      <c r="J80" s="239"/>
      <c r="K80" s="239"/>
    </row>
    <row r="81" spans="1:11" ht="15">
      <c r="A81" s="50" t="s">
        <v>104</v>
      </c>
      <c r="B81" s="133">
        <v>34</v>
      </c>
      <c r="C81" s="133">
        <v>6</v>
      </c>
      <c r="D81" s="133">
        <v>40</v>
      </c>
      <c r="E81" s="51" t="s">
        <v>105</v>
      </c>
      <c r="F81" s="239"/>
      <c r="G81" s="239"/>
      <c r="H81" s="239"/>
      <c r="I81" s="239"/>
      <c r="J81" s="239"/>
      <c r="K81" s="239"/>
    </row>
    <row r="82" spans="1:11" ht="15">
      <c r="A82" s="50" t="s">
        <v>106</v>
      </c>
      <c r="B82" s="133">
        <v>53</v>
      </c>
      <c r="C82" s="133">
        <v>6</v>
      </c>
      <c r="D82" s="133">
        <v>59</v>
      </c>
      <c r="E82" s="51" t="s">
        <v>107</v>
      </c>
      <c r="F82" s="239"/>
      <c r="G82" s="239"/>
      <c r="H82" s="239"/>
      <c r="I82" s="239"/>
      <c r="J82" s="239"/>
      <c r="K82" s="239"/>
    </row>
    <row r="83" spans="1:11" ht="15">
      <c r="A83" s="50" t="s">
        <v>108</v>
      </c>
      <c r="B83" s="133">
        <v>26</v>
      </c>
      <c r="C83" s="254">
        <v>1</v>
      </c>
      <c r="D83" s="133">
        <v>27</v>
      </c>
      <c r="E83" s="51" t="s">
        <v>109</v>
      </c>
      <c r="F83" s="239"/>
      <c r="G83" s="239"/>
      <c r="H83" s="239"/>
      <c r="I83" s="239"/>
      <c r="J83" s="239"/>
      <c r="K83" s="239"/>
    </row>
    <row r="84" spans="1:11" ht="14.25">
      <c r="A84" s="53" t="s">
        <v>110</v>
      </c>
      <c r="B84" s="245">
        <f>SUM(B85:B92)</f>
        <v>350</v>
      </c>
      <c r="C84" s="245">
        <f>SUM(C85:C92)</f>
        <v>15</v>
      </c>
      <c r="D84" s="245">
        <f>SUM(D85:D92)</f>
        <v>365</v>
      </c>
      <c r="E84" s="54" t="s">
        <v>111</v>
      </c>
      <c r="F84" s="239"/>
      <c r="G84" s="239"/>
      <c r="H84" s="239"/>
      <c r="I84" s="239"/>
      <c r="J84" s="239"/>
      <c r="K84" s="239"/>
    </row>
    <row r="85" spans="1:11" ht="15">
      <c r="A85" s="50" t="s">
        <v>112</v>
      </c>
      <c r="B85" s="133">
        <v>42</v>
      </c>
      <c r="C85" s="133">
        <v>4</v>
      </c>
      <c r="D85" s="133">
        <f t="shared" ref="D85:D92" si="4">B85+C85</f>
        <v>46</v>
      </c>
      <c r="E85" s="51" t="s">
        <v>113</v>
      </c>
      <c r="F85" s="239"/>
      <c r="G85" s="239"/>
      <c r="H85" s="239"/>
      <c r="I85" s="239"/>
      <c r="J85" s="239"/>
      <c r="K85" s="239"/>
    </row>
    <row r="86" spans="1:11" ht="15">
      <c r="A86" s="50" t="s">
        <v>114</v>
      </c>
      <c r="B86" s="133">
        <v>32</v>
      </c>
      <c r="C86" s="133">
        <v>1</v>
      </c>
      <c r="D86" s="133">
        <f t="shared" si="4"/>
        <v>33</v>
      </c>
      <c r="E86" s="51" t="s">
        <v>115</v>
      </c>
      <c r="F86" s="239"/>
      <c r="G86" s="239"/>
      <c r="H86" s="239"/>
      <c r="I86" s="239"/>
      <c r="J86" s="239"/>
      <c r="K86" s="239"/>
    </row>
    <row r="87" spans="1:11" ht="15">
      <c r="A87" s="50" t="s">
        <v>116</v>
      </c>
      <c r="B87" s="133">
        <v>42</v>
      </c>
      <c r="C87" s="133">
        <v>2</v>
      </c>
      <c r="D87" s="133">
        <f t="shared" si="4"/>
        <v>44</v>
      </c>
      <c r="E87" s="51" t="s">
        <v>117</v>
      </c>
      <c r="F87" s="239"/>
      <c r="G87" s="239"/>
      <c r="H87" s="239"/>
      <c r="I87" s="239"/>
      <c r="J87" s="239"/>
      <c r="K87" s="239"/>
    </row>
    <row r="88" spans="1:11" ht="15">
      <c r="A88" s="50" t="s">
        <v>118</v>
      </c>
      <c r="B88" s="133">
        <v>28</v>
      </c>
      <c r="C88" s="254">
        <v>0</v>
      </c>
      <c r="D88" s="133">
        <f t="shared" si="4"/>
        <v>28</v>
      </c>
      <c r="E88" s="51" t="s">
        <v>119</v>
      </c>
      <c r="F88" s="239"/>
      <c r="G88" s="239"/>
      <c r="H88" s="239"/>
      <c r="I88" s="239"/>
      <c r="J88" s="239"/>
      <c r="K88" s="239"/>
    </row>
    <row r="89" spans="1:11" ht="15">
      <c r="A89" s="50" t="s">
        <v>120</v>
      </c>
      <c r="B89" s="133">
        <v>129</v>
      </c>
      <c r="C89" s="133">
        <v>4</v>
      </c>
      <c r="D89" s="133">
        <f t="shared" si="4"/>
        <v>133</v>
      </c>
      <c r="E89" s="51" t="s">
        <v>121</v>
      </c>
      <c r="F89" s="239"/>
      <c r="G89" s="239"/>
      <c r="H89" s="239"/>
      <c r="I89" s="239"/>
      <c r="J89" s="239"/>
      <c r="K89" s="239"/>
    </row>
    <row r="90" spans="1:11" ht="15">
      <c r="A90" s="50" t="s">
        <v>122</v>
      </c>
      <c r="B90" s="133">
        <v>29</v>
      </c>
      <c r="C90" s="254">
        <v>0</v>
      </c>
      <c r="D90" s="133">
        <f t="shared" si="4"/>
        <v>29</v>
      </c>
      <c r="E90" s="51" t="s">
        <v>123</v>
      </c>
      <c r="F90" s="239"/>
      <c r="G90" s="239"/>
      <c r="H90" s="239"/>
      <c r="I90" s="239"/>
      <c r="J90" s="239"/>
      <c r="K90" s="239"/>
    </row>
    <row r="91" spans="1:11" ht="15">
      <c r="A91" s="50" t="s">
        <v>124</v>
      </c>
      <c r="B91" s="133">
        <v>34</v>
      </c>
      <c r="C91" s="133">
        <v>3</v>
      </c>
      <c r="D91" s="133">
        <f t="shared" si="4"/>
        <v>37</v>
      </c>
      <c r="E91" s="51" t="s">
        <v>1094</v>
      </c>
      <c r="F91" s="239"/>
      <c r="G91" s="239"/>
      <c r="H91" s="239"/>
      <c r="I91" s="239"/>
      <c r="J91" s="239"/>
      <c r="K91" s="239"/>
    </row>
    <row r="92" spans="1:11" ht="15">
      <c r="A92" s="50" t="s">
        <v>126</v>
      </c>
      <c r="B92" s="133">
        <v>14</v>
      </c>
      <c r="C92" s="133">
        <v>1</v>
      </c>
      <c r="D92" s="133">
        <f t="shared" si="4"/>
        <v>15</v>
      </c>
      <c r="E92" s="51" t="s">
        <v>127</v>
      </c>
      <c r="F92" s="239"/>
      <c r="G92" s="239"/>
      <c r="H92" s="239"/>
      <c r="I92" s="239"/>
      <c r="J92" s="239"/>
      <c r="K92" s="239"/>
    </row>
    <row r="93" spans="1:11" ht="14.25">
      <c r="A93" s="55" t="s">
        <v>128</v>
      </c>
      <c r="B93" s="245">
        <f>SUM(B94:B98)</f>
        <v>90</v>
      </c>
      <c r="C93" s="255">
        <f>SUM(C94:C98)</f>
        <v>1</v>
      </c>
      <c r="D93" s="245">
        <f>SUM(D94:D98)</f>
        <v>91</v>
      </c>
      <c r="E93" s="56" t="s">
        <v>129</v>
      </c>
      <c r="F93" s="239"/>
      <c r="G93" s="239"/>
      <c r="H93" s="239"/>
      <c r="I93" s="239"/>
      <c r="J93" s="239"/>
      <c r="K93" s="239"/>
    </row>
    <row r="94" spans="1:11" ht="15">
      <c r="A94" s="50" t="s">
        <v>130</v>
      </c>
      <c r="B94" s="133">
        <v>26</v>
      </c>
      <c r="C94" s="254">
        <v>0</v>
      </c>
      <c r="D94" s="133">
        <f>B94+C94</f>
        <v>26</v>
      </c>
      <c r="E94" s="51" t="s">
        <v>131</v>
      </c>
      <c r="F94" s="239"/>
      <c r="G94" s="239"/>
      <c r="H94" s="239"/>
      <c r="I94" s="239"/>
      <c r="J94" s="239"/>
      <c r="K94" s="239"/>
    </row>
    <row r="95" spans="1:11" ht="15">
      <c r="A95" s="50" t="s">
        <v>132</v>
      </c>
      <c r="B95" s="133">
        <v>17</v>
      </c>
      <c r="C95" s="254">
        <v>0</v>
      </c>
      <c r="D95" s="133">
        <f>B95+C95</f>
        <v>17</v>
      </c>
      <c r="E95" s="51" t="s">
        <v>133</v>
      </c>
    </row>
    <row r="96" spans="1:11" ht="15">
      <c r="A96" s="50" t="s">
        <v>134</v>
      </c>
      <c r="B96" s="133">
        <v>21</v>
      </c>
      <c r="C96" s="254">
        <v>1</v>
      </c>
      <c r="D96" s="133">
        <f>B96+C96</f>
        <v>22</v>
      </c>
      <c r="E96" s="51" t="s">
        <v>135</v>
      </c>
    </row>
    <row r="97" spans="1:5" ht="15">
      <c r="A97" s="50" t="s">
        <v>136</v>
      </c>
      <c r="B97" s="133">
        <v>15</v>
      </c>
      <c r="C97" s="254">
        <v>0</v>
      </c>
      <c r="D97" s="133">
        <f>B97+C97</f>
        <v>15</v>
      </c>
      <c r="E97" s="51" t="s">
        <v>137</v>
      </c>
    </row>
    <row r="98" spans="1:5" ht="15">
      <c r="A98" s="50" t="s">
        <v>138</v>
      </c>
      <c r="B98" s="133">
        <v>11</v>
      </c>
      <c r="C98" s="254">
        <v>0</v>
      </c>
      <c r="D98" s="133">
        <f>B98+C98</f>
        <v>11</v>
      </c>
      <c r="E98" s="51" t="s">
        <v>139</v>
      </c>
    </row>
    <row r="99" spans="1:5" ht="14.25">
      <c r="A99" s="53" t="s">
        <v>140</v>
      </c>
      <c r="B99" s="245">
        <f>SUM(B100:B105)</f>
        <v>168</v>
      </c>
      <c r="C99" s="245">
        <f>SUM(C100:C105)</f>
        <v>31</v>
      </c>
      <c r="D99" s="245">
        <f>SUM(D100:D105)</f>
        <v>199</v>
      </c>
      <c r="E99" s="57" t="s">
        <v>141</v>
      </c>
    </row>
    <row r="100" spans="1:5" ht="15">
      <c r="A100" s="50" t="s">
        <v>142</v>
      </c>
      <c r="B100" s="133">
        <v>40</v>
      </c>
      <c r="C100" s="133">
        <v>12</v>
      </c>
      <c r="D100" s="133">
        <f t="shared" ref="D100:D105" si="5">B100+C100</f>
        <v>52</v>
      </c>
      <c r="E100" s="51" t="s">
        <v>143</v>
      </c>
    </row>
    <row r="101" spans="1:5" ht="15">
      <c r="A101" s="50" t="s">
        <v>144</v>
      </c>
      <c r="B101" s="133">
        <v>24</v>
      </c>
      <c r="C101" s="133">
        <v>3</v>
      </c>
      <c r="D101" s="133">
        <f t="shared" si="5"/>
        <v>27</v>
      </c>
      <c r="E101" s="51" t="s">
        <v>145</v>
      </c>
    </row>
    <row r="102" spans="1:5" ht="15">
      <c r="A102" s="50" t="s">
        <v>146</v>
      </c>
      <c r="B102" s="133">
        <v>20</v>
      </c>
      <c r="C102" s="133">
        <v>10</v>
      </c>
      <c r="D102" s="133">
        <f t="shared" si="5"/>
        <v>30</v>
      </c>
      <c r="E102" s="51" t="s">
        <v>147</v>
      </c>
    </row>
    <row r="103" spans="1:5" ht="15">
      <c r="A103" s="50" t="s">
        <v>148</v>
      </c>
      <c r="B103" s="133">
        <v>52</v>
      </c>
      <c r="C103" s="133">
        <v>2</v>
      </c>
      <c r="D103" s="133">
        <f t="shared" si="5"/>
        <v>54</v>
      </c>
      <c r="E103" s="51" t="s">
        <v>149</v>
      </c>
    </row>
    <row r="104" spans="1:5" ht="15">
      <c r="A104" s="50" t="s">
        <v>150</v>
      </c>
      <c r="B104" s="133">
        <v>9</v>
      </c>
      <c r="C104" s="254">
        <v>0</v>
      </c>
      <c r="D104" s="133">
        <f t="shared" si="5"/>
        <v>9</v>
      </c>
      <c r="E104" s="51" t="s">
        <v>151</v>
      </c>
    </row>
    <row r="105" spans="1:5" ht="15">
      <c r="A105" s="50" t="s">
        <v>152</v>
      </c>
      <c r="B105" s="133">
        <v>23</v>
      </c>
      <c r="C105" s="133">
        <v>4</v>
      </c>
      <c r="D105" s="133">
        <f t="shared" si="5"/>
        <v>27</v>
      </c>
      <c r="E105" s="51" t="s">
        <v>153</v>
      </c>
    </row>
    <row r="106" spans="1:5" ht="14.25">
      <c r="A106" s="58" t="s">
        <v>154</v>
      </c>
      <c r="B106" s="245">
        <f>SUM(B107:B110)</f>
        <v>36</v>
      </c>
      <c r="C106" s="245">
        <f>SUM(C107:C110)</f>
        <v>2</v>
      </c>
      <c r="D106" s="245">
        <v>38</v>
      </c>
      <c r="E106" s="54" t="s">
        <v>155</v>
      </c>
    </row>
    <row r="107" spans="1:5" ht="15">
      <c r="A107" s="50" t="s">
        <v>156</v>
      </c>
      <c r="B107" s="133">
        <v>4</v>
      </c>
      <c r="C107" s="254">
        <v>0</v>
      </c>
      <c r="D107" s="133">
        <v>4</v>
      </c>
      <c r="E107" s="51" t="s">
        <v>157</v>
      </c>
    </row>
    <row r="108" spans="1:5" ht="15">
      <c r="A108" s="50" t="s">
        <v>158</v>
      </c>
      <c r="B108" s="133">
        <v>19</v>
      </c>
      <c r="C108" s="133">
        <v>1</v>
      </c>
      <c r="D108" s="133">
        <v>20</v>
      </c>
      <c r="E108" s="51" t="s">
        <v>159</v>
      </c>
    </row>
    <row r="109" spans="1:5" ht="15">
      <c r="A109" s="50" t="s">
        <v>160</v>
      </c>
      <c r="B109" s="133">
        <v>9</v>
      </c>
      <c r="C109" s="254">
        <v>0</v>
      </c>
      <c r="D109" s="133">
        <v>9</v>
      </c>
      <c r="E109" s="51" t="s">
        <v>161</v>
      </c>
    </row>
    <row r="110" spans="1:5" ht="15">
      <c r="A110" s="50" t="s">
        <v>162</v>
      </c>
      <c r="B110" s="133">
        <v>4</v>
      </c>
      <c r="C110" s="133">
        <v>1</v>
      </c>
      <c r="D110" s="133">
        <v>5</v>
      </c>
      <c r="E110" s="51" t="s">
        <v>163</v>
      </c>
    </row>
    <row r="111" spans="1:5" ht="14.25">
      <c r="A111" s="47" t="s">
        <v>164</v>
      </c>
      <c r="B111" s="245">
        <f>SUM(B112:B115)</f>
        <v>27</v>
      </c>
      <c r="C111" s="245">
        <f>SUM(C112:C115)</f>
        <v>2</v>
      </c>
      <c r="D111" s="245">
        <f>SUM(D112:D115)</f>
        <v>29</v>
      </c>
      <c r="E111" s="54" t="s">
        <v>165</v>
      </c>
    </row>
    <row r="112" spans="1:5" ht="15">
      <c r="A112" s="50" t="s">
        <v>166</v>
      </c>
      <c r="B112" s="133">
        <v>4</v>
      </c>
      <c r="C112" s="254">
        <v>0</v>
      </c>
      <c r="D112" s="133">
        <f>B112+C112</f>
        <v>4</v>
      </c>
      <c r="E112" s="51" t="s">
        <v>167</v>
      </c>
    </row>
    <row r="113" spans="1:5" ht="15">
      <c r="A113" s="50" t="s">
        <v>168</v>
      </c>
      <c r="B113" s="133">
        <v>3</v>
      </c>
      <c r="C113" s="254">
        <v>0</v>
      </c>
      <c r="D113" s="133">
        <f>B113+C113</f>
        <v>3</v>
      </c>
      <c r="E113" s="51" t="s">
        <v>169</v>
      </c>
    </row>
    <row r="114" spans="1:5" ht="15">
      <c r="A114" s="50" t="s">
        <v>170</v>
      </c>
      <c r="B114" s="133">
        <v>16</v>
      </c>
      <c r="C114" s="133">
        <v>2</v>
      </c>
      <c r="D114" s="133">
        <f>B114+C114</f>
        <v>18</v>
      </c>
      <c r="E114" s="51" t="s">
        <v>171</v>
      </c>
    </row>
    <row r="115" spans="1:5" ht="15">
      <c r="A115" s="50" t="s">
        <v>172</v>
      </c>
      <c r="B115" s="133">
        <v>4</v>
      </c>
      <c r="C115" s="254">
        <v>0</v>
      </c>
      <c r="D115" s="133">
        <f>B115+C115</f>
        <v>4</v>
      </c>
      <c r="E115" s="51" t="s">
        <v>173</v>
      </c>
    </row>
    <row r="116" spans="1:5" ht="14.25">
      <c r="A116" s="58" t="s">
        <v>174</v>
      </c>
      <c r="B116" s="245">
        <f>SUM(B117:B118)</f>
        <v>9</v>
      </c>
      <c r="C116" s="255">
        <f>SUM(C117:C118)</f>
        <v>1</v>
      </c>
      <c r="D116" s="245">
        <f>SUM(D117:D118)</f>
        <v>10</v>
      </c>
      <c r="E116" s="54" t="s">
        <v>175</v>
      </c>
    </row>
    <row r="117" spans="1:5" ht="15">
      <c r="A117" s="796" t="s">
        <v>176</v>
      </c>
      <c r="B117" s="254">
        <v>0</v>
      </c>
      <c r="C117" s="254">
        <v>0</v>
      </c>
      <c r="D117" s="254">
        <v>0</v>
      </c>
      <c r="E117" s="60" t="s">
        <v>177</v>
      </c>
    </row>
    <row r="118" spans="1:5" ht="15">
      <c r="A118" s="797" t="s">
        <v>178</v>
      </c>
      <c r="B118" s="133">
        <v>9</v>
      </c>
      <c r="C118" s="254">
        <v>1</v>
      </c>
      <c r="D118" s="133">
        <f>B118+C118</f>
        <v>10</v>
      </c>
      <c r="E118" s="60" t="s">
        <v>179</v>
      </c>
    </row>
    <row r="119" spans="1:5" ht="14.25">
      <c r="A119" s="63" t="s">
        <v>180</v>
      </c>
      <c r="B119" s="111">
        <f>B116+B111+B106+B99++B93+B84+B74+'7'!B45+'7'!B37+'7'!B27+'7'!B18+'7'!B9</f>
        <v>2461</v>
      </c>
      <c r="C119" s="111">
        <f>C116+C111+C106+C99++C93+C84+C74+'7'!C45+'7'!C37+'7'!C27+'7'!C18+'7'!C9</f>
        <v>595</v>
      </c>
      <c r="D119" s="111">
        <f>B119+C119</f>
        <v>3056</v>
      </c>
      <c r="E119" s="64" t="s">
        <v>181</v>
      </c>
    </row>
    <row r="120" spans="1:5" ht="15">
      <c r="A120" s="67"/>
      <c r="B120" s="241"/>
      <c r="C120" s="246"/>
      <c r="D120" s="246"/>
      <c r="E120" s="61"/>
    </row>
    <row r="121" spans="1:5">
      <c r="A121" s="248"/>
      <c r="B121" s="249"/>
      <c r="C121" s="249"/>
      <c r="D121" s="249"/>
      <c r="E121" s="77"/>
    </row>
    <row r="122" spans="1:5">
      <c r="A122" s="248" t="s">
        <v>331</v>
      </c>
      <c r="B122" s="249"/>
      <c r="C122" s="249"/>
      <c r="D122" s="249"/>
      <c r="E122" s="250" t="s">
        <v>332</v>
      </c>
    </row>
    <row r="123" spans="1:5">
      <c r="A123" s="248" t="s">
        <v>333</v>
      </c>
      <c r="B123" s="249"/>
      <c r="C123" s="249"/>
      <c r="D123" s="249"/>
      <c r="E123" s="77" t="s">
        <v>334</v>
      </c>
    </row>
    <row r="124" spans="1:5">
      <c r="A124" s="256" t="s">
        <v>335</v>
      </c>
      <c r="B124" s="257"/>
      <c r="C124" s="258"/>
      <c r="D124" s="258"/>
      <c r="E124" s="256" t="s">
        <v>336</v>
      </c>
    </row>
    <row r="125" spans="1:5">
      <c r="A125" s="248"/>
      <c r="B125" s="251"/>
      <c r="C125" s="251"/>
      <c r="D125" s="251"/>
      <c r="E125" s="252"/>
    </row>
    <row r="126" spans="1:5">
      <c r="A126" s="119" t="s">
        <v>329</v>
      </c>
      <c r="B126" s="215"/>
      <c r="C126" s="215"/>
      <c r="D126" s="215"/>
      <c r="E126" s="13" t="s">
        <v>330</v>
      </c>
    </row>
    <row r="127" spans="1:5" ht="14.25">
      <c r="A127" s="253"/>
      <c r="B127" s="253"/>
      <c r="C127" s="253"/>
      <c r="D127" s="253"/>
    </row>
  </sheetData>
  <pageMargins left="0.78740157480314965" right="0.59055118110236227" top="1.1811023622047245" bottom="0.98425196850393704" header="0.51181102362204722" footer="0.51181102362204722"/>
  <pageSetup paperSize="9" scale="77" orientation="portrait" r:id="rId1"/>
  <headerFooter alignWithMargins="0"/>
  <rowBreaks count="1" manualBreakCount="1">
    <brk id="65" max="16383" man="1"/>
  </rowBreaks>
  <ignoredErrors>
    <ignoredError sqref="D18 D27 D37 D45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E120"/>
  <sheetViews>
    <sheetView showGridLines="0" view="pageLayout" zoomScaleNormal="100" zoomScaleSheetLayoutView="80" workbookViewId="0">
      <selection activeCell="D24" sqref="D24"/>
    </sheetView>
  </sheetViews>
  <sheetFormatPr baseColWidth="10" defaultColWidth="10.28515625" defaultRowHeight="12.75"/>
  <cols>
    <col min="1" max="1" width="40.28515625" style="260" customWidth="1"/>
    <col min="2" max="2" width="30.5703125" style="261" customWidth="1"/>
    <col min="3" max="3" width="40.28515625" style="260" customWidth="1"/>
    <col min="4" max="4" width="4.7109375" style="260" customWidth="1"/>
    <col min="5" max="255" width="10.28515625" style="260"/>
    <col min="256" max="256" width="37.7109375" style="260" customWidth="1"/>
    <col min="257" max="258" width="16.7109375" style="260" customWidth="1"/>
    <col min="259" max="259" width="37.7109375" style="260" customWidth="1"/>
    <col min="260" max="260" width="4.7109375" style="260" customWidth="1"/>
    <col min="261" max="511" width="10.28515625" style="260"/>
    <col min="512" max="512" width="37.7109375" style="260" customWidth="1"/>
    <col min="513" max="514" width="16.7109375" style="260" customWidth="1"/>
    <col min="515" max="515" width="37.7109375" style="260" customWidth="1"/>
    <col min="516" max="516" width="4.7109375" style="260" customWidth="1"/>
    <col min="517" max="767" width="10.28515625" style="260"/>
    <col min="768" max="768" width="37.7109375" style="260" customWidth="1"/>
    <col min="769" max="770" width="16.7109375" style="260" customWidth="1"/>
    <col min="771" max="771" width="37.7109375" style="260" customWidth="1"/>
    <col min="772" max="772" width="4.7109375" style="260" customWidth="1"/>
    <col min="773" max="1023" width="10.28515625" style="260"/>
    <col min="1024" max="1024" width="37.7109375" style="260" customWidth="1"/>
    <col min="1025" max="1026" width="16.7109375" style="260" customWidth="1"/>
    <col min="1027" max="1027" width="37.7109375" style="260" customWidth="1"/>
    <col min="1028" max="1028" width="4.7109375" style="260" customWidth="1"/>
    <col min="1029" max="1279" width="10.28515625" style="260"/>
    <col min="1280" max="1280" width="37.7109375" style="260" customWidth="1"/>
    <col min="1281" max="1282" width="16.7109375" style="260" customWidth="1"/>
    <col min="1283" max="1283" width="37.7109375" style="260" customWidth="1"/>
    <col min="1284" max="1284" width="4.7109375" style="260" customWidth="1"/>
    <col min="1285" max="1535" width="10.28515625" style="260"/>
    <col min="1536" max="1536" width="37.7109375" style="260" customWidth="1"/>
    <col min="1537" max="1538" width="16.7109375" style="260" customWidth="1"/>
    <col min="1539" max="1539" width="37.7109375" style="260" customWidth="1"/>
    <col min="1540" max="1540" width="4.7109375" style="260" customWidth="1"/>
    <col min="1541" max="1791" width="10.28515625" style="260"/>
    <col min="1792" max="1792" width="37.7109375" style="260" customWidth="1"/>
    <col min="1793" max="1794" width="16.7109375" style="260" customWidth="1"/>
    <col min="1795" max="1795" width="37.7109375" style="260" customWidth="1"/>
    <col min="1796" max="1796" width="4.7109375" style="260" customWidth="1"/>
    <col min="1797" max="2047" width="10.28515625" style="260"/>
    <col min="2048" max="2048" width="37.7109375" style="260" customWidth="1"/>
    <col min="2049" max="2050" width="16.7109375" style="260" customWidth="1"/>
    <col min="2051" max="2051" width="37.7109375" style="260" customWidth="1"/>
    <col min="2052" max="2052" width="4.7109375" style="260" customWidth="1"/>
    <col min="2053" max="2303" width="10.28515625" style="260"/>
    <col min="2304" max="2304" width="37.7109375" style="260" customWidth="1"/>
    <col min="2305" max="2306" width="16.7109375" style="260" customWidth="1"/>
    <col min="2307" max="2307" width="37.7109375" style="260" customWidth="1"/>
    <col min="2308" max="2308" width="4.7109375" style="260" customWidth="1"/>
    <col min="2309" max="2559" width="10.28515625" style="260"/>
    <col min="2560" max="2560" width="37.7109375" style="260" customWidth="1"/>
    <col min="2561" max="2562" width="16.7109375" style="260" customWidth="1"/>
    <col min="2563" max="2563" width="37.7109375" style="260" customWidth="1"/>
    <col min="2564" max="2564" width="4.7109375" style="260" customWidth="1"/>
    <col min="2565" max="2815" width="10.28515625" style="260"/>
    <col min="2816" max="2816" width="37.7109375" style="260" customWidth="1"/>
    <col min="2817" max="2818" width="16.7109375" style="260" customWidth="1"/>
    <col min="2819" max="2819" width="37.7109375" style="260" customWidth="1"/>
    <col min="2820" max="2820" width="4.7109375" style="260" customWidth="1"/>
    <col min="2821" max="3071" width="10.28515625" style="260"/>
    <col min="3072" max="3072" width="37.7109375" style="260" customWidth="1"/>
    <col min="3073" max="3074" width="16.7109375" style="260" customWidth="1"/>
    <col min="3075" max="3075" width="37.7109375" style="260" customWidth="1"/>
    <col min="3076" max="3076" width="4.7109375" style="260" customWidth="1"/>
    <col min="3077" max="3327" width="10.28515625" style="260"/>
    <col min="3328" max="3328" width="37.7109375" style="260" customWidth="1"/>
    <col min="3329" max="3330" width="16.7109375" style="260" customWidth="1"/>
    <col min="3331" max="3331" width="37.7109375" style="260" customWidth="1"/>
    <col min="3332" max="3332" width="4.7109375" style="260" customWidth="1"/>
    <col min="3333" max="3583" width="10.28515625" style="260"/>
    <col min="3584" max="3584" width="37.7109375" style="260" customWidth="1"/>
    <col min="3585" max="3586" width="16.7109375" style="260" customWidth="1"/>
    <col min="3587" max="3587" width="37.7109375" style="260" customWidth="1"/>
    <col min="3588" max="3588" width="4.7109375" style="260" customWidth="1"/>
    <col min="3589" max="3839" width="10.28515625" style="260"/>
    <col min="3840" max="3840" width="37.7109375" style="260" customWidth="1"/>
    <col min="3841" max="3842" width="16.7109375" style="260" customWidth="1"/>
    <col min="3843" max="3843" width="37.7109375" style="260" customWidth="1"/>
    <col min="3844" max="3844" width="4.7109375" style="260" customWidth="1"/>
    <col min="3845" max="4095" width="10.28515625" style="260"/>
    <col min="4096" max="4096" width="37.7109375" style="260" customWidth="1"/>
    <col min="4097" max="4098" width="16.7109375" style="260" customWidth="1"/>
    <col min="4099" max="4099" width="37.7109375" style="260" customWidth="1"/>
    <col min="4100" max="4100" width="4.7109375" style="260" customWidth="1"/>
    <col min="4101" max="4351" width="10.28515625" style="260"/>
    <col min="4352" max="4352" width="37.7109375" style="260" customWidth="1"/>
    <col min="4353" max="4354" width="16.7109375" style="260" customWidth="1"/>
    <col min="4355" max="4355" width="37.7109375" style="260" customWidth="1"/>
    <col min="4356" max="4356" width="4.7109375" style="260" customWidth="1"/>
    <col min="4357" max="4607" width="10.28515625" style="260"/>
    <col min="4608" max="4608" width="37.7109375" style="260" customWidth="1"/>
    <col min="4609" max="4610" width="16.7109375" style="260" customWidth="1"/>
    <col min="4611" max="4611" width="37.7109375" style="260" customWidth="1"/>
    <col min="4612" max="4612" width="4.7109375" style="260" customWidth="1"/>
    <col min="4613" max="4863" width="10.28515625" style="260"/>
    <col min="4864" max="4864" width="37.7109375" style="260" customWidth="1"/>
    <col min="4865" max="4866" width="16.7109375" style="260" customWidth="1"/>
    <col min="4867" max="4867" width="37.7109375" style="260" customWidth="1"/>
    <col min="4868" max="4868" width="4.7109375" style="260" customWidth="1"/>
    <col min="4869" max="5119" width="10.28515625" style="260"/>
    <col min="5120" max="5120" width="37.7109375" style="260" customWidth="1"/>
    <col min="5121" max="5122" width="16.7109375" style="260" customWidth="1"/>
    <col min="5123" max="5123" width="37.7109375" style="260" customWidth="1"/>
    <col min="5124" max="5124" width="4.7109375" style="260" customWidth="1"/>
    <col min="5125" max="5375" width="10.28515625" style="260"/>
    <col min="5376" max="5376" width="37.7109375" style="260" customWidth="1"/>
    <col min="5377" max="5378" width="16.7109375" style="260" customWidth="1"/>
    <col min="5379" max="5379" width="37.7109375" style="260" customWidth="1"/>
    <col min="5380" max="5380" width="4.7109375" style="260" customWidth="1"/>
    <col min="5381" max="5631" width="10.28515625" style="260"/>
    <col min="5632" max="5632" width="37.7109375" style="260" customWidth="1"/>
    <col min="5633" max="5634" width="16.7109375" style="260" customWidth="1"/>
    <col min="5635" max="5635" width="37.7109375" style="260" customWidth="1"/>
    <col min="5636" max="5636" width="4.7109375" style="260" customWidth="1"/>
    <col min="5637" max="5887" width="10.28515625" style="260"/>
    <col min="5888" max="5888" width="37.7109375" style="260" customWidth="1"/>
    <col min="5889" max="5890" width="16.7109375" style="260" customWidth="1"/>
    <col min="5891" max="5891" width="37.7109375" style="260" customWidth="1"/>
    <col min="5892" max="5892" width="4.7109375" style="260" customWidth="1"/>
    <col min="5893" max="6143" width="10.28515625" style="260"/>
    <col min="6144" max="6144" width="37.7109375" style="260" customWidth="1"/>
    <col min="6145" max="6146" width="16.7109375" style="260" customWidth="1"/>
    <col min="6147" max="6147" width="37.7109375" style="260" customWidth="1"/>
    <col min="6148" max="6148" width="4.7109375" style="260" customWidth="1"/>
    <col min="6149" max="6399" width="10.28515625" style="260"/>
    <col min="6400" max="6400" width="37.7109375" style="260" customWidth="1"/>
    <col min="6401" max="6402" width="16.7109375" style="260" customWidth="1"/>
    <col min="6403" max="6403" width="37.7109375" style="260" customWidth="1"/>
    <col min="6404" max="6404" width="4.7109375" style="260" customWidth="1"/>
    <col min="6405" max="6655" width="10.28515625" style="260"/>
    <col min="6656" max="6656" width="37.7109375" style="260" customWidth="1"/>
    <col min="6657" max="6658" width="16.7109375" style="260" customWidth="1"/>
    <col min="6659" max="6659" width="37.7109375" style="260" customWidth="1"/>
    <col min="6660" max="6660" width="4.7109375" style="260" customWidth="1"/>
    <col min="6661" max="6911" width="10.28515625" style="260"/>
    <col min="6912" max="6912" width="37.7109375" style="260" customWidth="1"/>
    <col min="6913" max="6914" width="16.7109375" style="260" customWidth="1"/>
    <col min="6915" max="6915" width="37.7109375" style="260" customWidth="1"/>
    <col min="6916" max="6916" width="4.7109375" style="260" customWidth="1"/>
    <col min="6917" max="7167" width="10.28515625" style="260"/>
    <col min="7168" max="7168" width="37.7109375" style="260" customWidth="1"/>
    <col min="7169" max="7170" width="16.7109375" style="260" customWidth="1"/>
    <col min="7171" max="7171" width="37.7109375" style="260" customWidth="1"/>
    <col min="7172" max="7172" width="4.7109375" style="260" customWidth="1"/>
    <col min="7173" max="7423" width="10.28515625" style="260"/>
    <col min="7424" max="7424" width="37.7109375" style="260" customWidth="1"/>
    <col min="7425" max="7426" width="16.7109375" style="260" customWidth="1"/>
    <col min="7427" max="7427" width="37.7109375" style="260" customWidth="1"/>
    <col min="7428" max="7428" width="4.7109375" style="260" customWidth="1"/>
    <col min="7429" max="7679" width="10.28515625" style="260"/>
    <col min="7680" max="7680" width="37.7109375" style="260" customWidth="1"/>
    <col min="7681" max="7682" width="16.7109375" style="260" customWidth="1"/>
    <col min="7683" max="7683" width="37.7109375" style="260" customWidth="1"/>
    <col min="7684" max="7684" width="4.7109375" style="260" customWidth="1"/>
    <col min="7685" max="7935" width="10.28515625" style="260"/>
    <col min="7936" max="7936" width="37.7109375" style="260" customWidth="1"/>
    <col min="7937" max="7938" width="16.7109375" style="260" customWidth="1"/>
    <col min="7939" max="7939" width="37.7109375" style="260" customWidth="1"/>
    <col min="7940" max="7940" width="4.7109375" style="260" customWidth="1"/>
    <col min="7941" max="8191" width="10.28515625" style="260"/>
    <col min="8192" max="8192" width="37.7109375" style="260" customWidth="1"/>
    <col min="8193" max="8194" width="16.7109375" style="260" customWidth="1"/>
    <col min="8195" max="8195" width="37.7109375" style="260" customWidth="1"/>
    <col min="8196" max="8196" width="4.7109375" style="260" customWidth="1"/>
    <col min="8197" max="8447" width="10.28515625" style="260"/>
    <col min="8448" max="8448" width="37.7109375" style="260" customWidth="1"/>
    <col min="8449" max="8450" width="16.7109375" style="260" customWidth="1"/>
    <col min="8451" max="8451" width="37.7109375" style="260" customWidth="1"/>
    <col min="8452" max="8452" width="4.7109375" style="260" customWidth="1"/>
    <col min="8453" max="8703" width="10.28515625" style="260"/>
    <col min="8704" max="8704" width="37.7109375" style="260" customWidth="1"/>
    <col min="8705" max="8706" width="16.7109375" style="260" customWidth="1"/>
    <col min="8707" max="8707" width="37.7109375" style="260" customWidth="1"/>
    <col min="8708" max="8708" width="4.7109375" style="260" customWidth="1"/>
    <col min="8709" max="8959" width="10.28515625" style="260"/>
    <col min="8960" max="8960" width="37.7109375" style="260" customWidth="1"/>
    <col min="8961" max="8962" width="16.7109375" style="260" customWidth="1"/>
    <col min="8963" max="8963" width="37.7109375" style="260" customWidth="1"/>
    <col min="8964" max="8964" width="4.7109375" style="260" customWidth="1"/>
    <col min="8965" max="9215" width="10.28515625" style="260"/>
    <col min="9216" max="9216" width="37.7109375" style="260" customWidth="1"/>
    <col min="9217" max="9218" width="16.7109375" style="260" customWidth="1"/>
    <col min="9219" max="9219" width="37.7109375" style="260" customWidth="1"/>
    <col min="9220" max="9220" width="4.7109375" style="260" customWidth="1"/>
    <col min="9221" max="9471" width="10.28515625" style="260"/>
    <col min="9472" max="9472" width="37.7109375" style="260" customWidth="1"/>
    <col min="9473" max="9474" width="16.7109375" style="260" customWidth="1"/>
    <col min="9475" max="9475" width="37.7109375" style="260" customWidth="1"/>
    <col min="9476" max="9476" width="4.7109375" style="260" customWidth="1"/>
    <col min="9477" max="9727" width="10.28515625" style="260"/>
    <col min="9728" max="9728" width="37.7109375" style="260" customWidth="1"/>
    <col min="9729" max="9730" width="16.7109375" style="260" customWidth="1"/>
    <col min="9731" max="9731" width="37.7109375" style="260" customWidth="1"/>
    <col min="9732" max="9732" width="4.7109375" style="260" customWidth="1"/>
    <col min="9733" max="9983" width="10.28515625" style="260"/>
    <col min="9984" max="9984" width="37.7109375" style="260" customWidth="1"/>
    <col min="9985" max="9986" width="16.7109375" style="260" customWidth="1"/>
    <col min="9987" max="9987" width="37.7109375" style="260" customWidth="1"/>
    <col min="9988" max="9988" width="4.7109375" style="260" customWidth="1"/>
    <col min="9989" max="10239" width="10.28515625" style="260"/>
    <col min="10240" max="10240" width="37.7109375" style="260" customWidth="1"/>
    <col min="10241" max="10242" width="16.7109375" style="260" customWidth="1"/>
    <col min="10243" max="10243" width="37.7109375" style="260" customWidth="1"/>
    <col min="10244" max="10244" width="4.7109375" style="260" customWidth="1"/>
    <col min="10245" max="10495" width="10.28515625" style="260"/>
    <col min="10496" max="10496" width="37.7109375" style="260" customWidth="1"/>
    <col min="10497" max="10498" width="16.7109375" style="260" customWidth="1"/>
    <col min="10499" max="10499" width="37.7109375" style="260" customWidth="1"/>
    <col min="10500" max="10500" width="4.7109375" style="260" customWidth="1"/>
    <col min="10501" max="10751" width="10.28515625" style="260"/>
    <col min="10752" max="10752" width="37.7109375" style="260" customWidth="1"/>
    <col min="10753" max="10754" width="16.7109375" style="260" customWidth="1"/>
    <col min="10755" max="10755" width="37.7109375" style="260" customWidth="1"/>
    <col min="10756" max="10756" width="4.7109375" style="260" customWidth="1"/>
    <col min="10757" max="11007" width="10.28515625" style="260"/>
    <col min="11008" max="11008" width="37.7109375" style="260" customWidth="1"/>
    <col min="11009" max="11010" width="16.7109375" style="260" customWidth="1"/>
    <col min="11011" max="11011" width="37.7109375" style="260" customWidth="1"/>
    <col min="11012" max="11012" width="4.7109375" style="260" customWidth="1"/>
    <col min="11013" max="11263" width="10.28515625" style="260"/>
    <col min="11264" max="11264" width="37.7109375" style="260" customWidth="1"/>
    <col min="11265" max="11266" width="16.7109375" style="260" customWidth="1"/>
    <col min="11267" max="11267" width="37.7109375" style="260" customWidth="1"/>
    <col min="11268" max="11268" width="4.7109375" style="260" customWidth="1"/>
    <col min="11269" max="11519" width="10.28515625" style="260"/>
    <col min="11520" max="11520" width="37.7109375" style="260" customWidth="1"/>
    <col min="11521" max="11522" width="16.7109375" style="260" customWidth="1"/>
    <col min="11523" max="11523" width="37.7109375" style="260" customWidth="1"/>
    <col min="11524" max="11524" width="4.7109375" style="260" customWidth="1"/>
    <col min="11525" max="11775" width="10.28515625" style="260"/>
    <col min="11776" max="11776" width="37.7109375" style="260" customWidth="1"/>
    <col min="11777" max="11778" width="16.7109375" style="260" customWidth="1"/>
    <col min="11779" max="11779" width="37.7109375" style="260" customWidth="1"/>
    <col min="11780" max="11780" width="4.7109375" style="260" customWidth="1"/>
    <col min="11781" max="12031" width="10.28515625" style="260"/>
    <col min="12032" max="12032" width="37.7109375" style="260" customWidth="1"/>
    <col min="12033" max="12034" width="16.7109375" style="260" customWidth="1"/>
    <col min="12035" max="12035" width="37.7109375" style="260" customWidth="1"/>
    <col min="12036" max="12036" width="4.7109375" style="260" customWidth="1"/>
    <col min="12037" max="12287" width="10.28515625" style="260"/>
    <col min="12288" max="12288" width="37.7109375" style="260" customWidth="1"/>
    <col min="12289" max="12290" width="16.7109375" style="260" customWidth="1"/>
    <col min="12291" max="12291" width="37.7109375" style="260" customWidth="1"/>
    <col min="12292" max="12292" width="4.7109375" style="260" customWidth="1"/>
    <col min="12293" max="12543" width="10.28515625" style="260"/>
    <col min="12544" max="12544" width="37.7109375" style="260" customWidth="1"/>
    <col min="12545" max="12546" width="16.7109375" style="260" customWidth="1"/>
    <col min="12547" max="12547" width="37.7109375" style="260" customWidth="1"/>
    <col min="12548" max="12548" width="4.7109375" style="260" customWidth="1"/>
    <col min="12549" max="12799" width="10.28515625" style="260"/>
    <col min="12800" max="12800" width="37.7109375" style="260" customWidth="1"/>
    <col min="12801" max="12802" width="16.7109375" style="260" customWidth="1"/>
    <col min="12803" max="12803" width="37.7109375" style="260" customWidth="1"/>
    <col min="12804" max="12804" width="4.7109375" style="260" customWidth="1"/>
    <col min="12805" max="13055" width="10.28515625" style="260"/>
    <col min="13056" max="13056" width="37.7109375" style="260" customWidth="1"/>
    <col min="13057" max="13058" width="16.7109375" style="260" customWidth="1"/>
    <col min="13059" max="13059" width="37.7109375" style="260" customWidth="1"/>
    <col min="13060" max="13060" width="4.7109375" style="260" customWidth="1"/>
    <col min="13061" max="13311" width="10.28515625" style="260"/>
    <col min="13312" max="13312" width="37.7109375" style="260" customWidth="1"/>
    <col min="13313" max="13314" width="16.7109375" style="260" customWidth="1"/>
    <col min="13315" max="13315" width="37.7109375" style="260" customWidth="1"/>
    <col min="13316" max="13316" width="4.7109375" style="260" customWidth="1"/>
    <col min="13317" max="13567" width="10.28515625" style="260"/>
    <col min="13568" max="13568" width="37.7109375" style="260" customWidth="1"/>
    <col min="13569" max="13570" width="16.7109375" style="260" customWidth="1"/>
    <col min="13571" max="13571" width="37.7109375" style="260" customWidth="1"/>
    <col min="13572" max="13572" width="4.7109375" style="260" customWidth="1"/>
    <col min="13573" max="13823" width="10.28515625" style="260"/>
    <col min="13824" max="13824" width="37.7109375" style="260" customWidth="1"/>
    <col min="13825" max="13826" width="16.7109375" style="260" customWidth="1"/>
    <col min="13827" max="13827" width="37.7109375" style="260" customWidth="1"/>
    <col min="13828" max="13828" width="4.7109375" style="260" customWidth="1"/>
    <col min="13829" max="14079" width="10.28515625" style="260"/>
    <col min="14080" max="14080" width="37.7109375" style="260" customWidth="1"/>
    <col min="14081" max="14082" width="16.7109375" style="260" customWidth="1"/>
    <col min="14083" max="14083" width="37.7109375" style="260" customWidth="1"/>
    <col min="14084" max="14084" width="4.7109375" style="260" customWidth="1"/>
    <col min="14085" max="14335" width="10.28515625" style="260"/>
    <col min="14336" max="14336" width="37.7109375" style="260" customWidth="1"/>
    <col min="14337" max="14338" width="16.7109375" style="260" customWidth="1"/>
    <col min="14339" max="14339" width="37.7109375" style="260" customWidth="1"/>
    <col min="14340" max="14340" width="4.7109375" style="260" customWidth="1"/>
    <col min="14341" max="14591" width="10.28515625" style="260"/>
    <col min="14592" max="14592" width="37.7109375" style="260" customWidth="1"/>
    <col min="14593" max="14594" width="16.7109375" style="260" customWidth="1"/>
    <col min="14595" max="14595" width="37.7109375" style="260" customWidth="1"/>
    <col min="14596" max="14596" width="4.7109375" style="260" customWidth="1"/>
    <col min="14597" max="14847" width="10.28515625" style="260"/>
    <col min="14848" max="14848" width="37.7109375" style="260" customWidth="1"/>
    <col min="14849" max="14850" width="16.7109375" style="260" customWidth="1"/>
    <col min="14851" max="14851" width="37.7109375" style="260" customWidth="1"/>
    <col min="14852" max="14852" width="4.7109375" style="260" customWidth="1"/>
    <col min="14853" max="15103" width="10.28515625" style="260"/>
    <col min="15104" max="15104" width="37.7109375" style="260" customWidth="1"/>
    <col min="15105" max="15106" width="16.7109375" style="260" customWidth="1"/>
    <col min="15107" max="15107" width="37.7109375" style="260" customWidth="1"/>
    <col min="15108" max="15108" width="4.7109375" style="260" customWidth="1"/>
    <col min="15109" max="15359" width="10.28515625" style="260"/>
    <col min="15360" max="15360" width="37.7109375" style="260" customWidth="1"/>
    <col min="15361" max="15362" width="16.7109375" style="260" customWidth="1"/>
    <col min="15363" max="15363" width="37.7109375" style="260" customWidth="1"/>
    <col min="15364" max="15364" width="4.7109375" style="260" customWidth="1"/>
    <col min="15365" max="15615" width="10.28515625" style="260"/>
    <col min="15616" max="15616" width="37.7109375" style="260" customWidth="1"/>
    <col min="15617" max="15618" width="16.7109375" style="260" customWidth="1"/>
    <col min="15619" max="15619" width="37.7109375" style="260" customWidth="1"/>
    <col min="15620" max="15620" width="4.7109375" style="260" customWidth="1"/>
    <col min="15621" max="15871" width="10.28515625" style="260"/>
    <col min="15872" max="15872" width="37.7109375" style="260" customWidth="1"/>
    <col min="15873" max="15874" width="16.7109375" style="260" customWidth="1"/>
    <col min="15875" max="15875" width="37.7109375" style="260" customWidth="1"/>
    <col min="15876" max="15876" width="4.7109375" style="260" customWidth="1"/>
    <col min="15877" max="16127" width="10.28515625" style="260"/>
    <col min="16128" max="16128" width="37.7109375" style="260" customWidth="1"/>
    <col min="16129" max="16130" width="16.7109375" style="260" customWidth="1"/>
    <col min="16131" max="16131" width="37.7109375" style="260" customWidth="1"/>
    <col min="16132" max="16132" width="4.7109375" style="260" customWidth="1"/>
    <col min="16133" max="16384" width="10.28515625" style="260"/>
  </cols>
  <sheetData>
    <row r="1" spans="1:5" ht="24.75" customHeight="1">
      <c r="A1" s="862" t="s">
        <v>2</v>
      </c>
      <c r="B1" s="863" t="s">
        <v>3</v>
      </c>
      <c r="C1" s="864" t="s">
        <v>188</v>
      </c>
    </row>
    <row r="2" spans="1:5" ht="18.95" customHeight="1"/>
    <row r="3" spans="1:5" ht="18.95" customHeight="1">
      <c r="A3" s="834" t="s">
        <v>1145</v>
      </c>
      <c r="B3" s="262"/>
      <c r="C3" s="836" t="s">
        <v>1147</v>
      </c>
    </row>
    <row r="4" spans="1:5" ht="18.95" customHeight="1">
      <c r="A4" s="835" t="s">
        <v>1146</v>
      </c>
      <c r="B4" s="263"/>
      <c r="C4" s="836" t="s">
        <v>1148</v>
      </c>
    </row>
    <row r="5" spans="1:5" ht="18.95" customHeight="1">
      <c r="A5" s="156"/>
      <c r="B5" s="263"/>
      <c r="C5" s="156"/>
      <c r="E5" s="264"/>
    </row>
    <row r="6" spans="1:5" ht="13.5" customHeight="1">
      <c r="A6" s="807">
        <v>2020</v>
      </c>
      <c r="B6" s="265" t="s">
        <v>337</v>
      </c>
      <c r="C6" s="13">
        <v>2020</v>
      </c>
      <c r="D6" s="266"/>
      <c r="E6" s="266"/>
    </row>
    <row r="7" spans="1:5" ht="13.5" customHeight="1">
      <c r="A7" s="86"/>
      <c r="B7" s="267" t="s">
        <v>338</v>
      </c>
      <c r="C7" s="86"/>
    </row>
    <row r="8" spans="1:5" ht="13.5" customHeight="1">
      <c r="A8" s="86"/>
      <c r="B8" s="268"/>
      <c r="C8" s="86"/>
    </row>
    <row r="9" spans="1:5" ht="8.1" customHeight="1">
      <c r="A9" s="86"/>
      <c r="B9" s="268"/>
      <c r="C9" s="86"/>
    </row>
    <row r="10" spans="1:5" ht="15" customHeight="1">
      <c r="A10" s="19" t="s">
        <v>16</v>
      </c>
      <c r="B10" s="269">
        <f>SUM(B11:B18)</f>
        <v>33</v>
      </c>
      <c r="C10" s="21" t="s">
        <v>17</v>
      </c>
    </row>
    <row r="11" spans="1:5" ht="15" customHeight="1">
      <c r="A11" s="40" t="s">
        <v>301</v>
      </c>
      <c r="B11" s="270">
        <v>2</v>
      </c>
      <c r="C11" s="25" t="s">
        <v>18</v>
      </c>
    </row>
    <row r="12" spans="1:5" ht="15" customHeight="1">
      <c r="A12" s="40" t="s">
        <v>302</v>
      </c>
      <c r="B12" s="270">
        <v>3</v>
      </c>
      <c r="C12" s="25" t="s">
        <v>19</v>
      </c>
    </row>
    <row r="13" spans="1:5" ht="15" customHeight="1">
      <c r="A13" s="28" t="s">
        <v>303</v>
      </c>
      <c r="B13" s="270">
        <v>3</v>
      </c>
      <c r="C13" s="25" t="s">
        <v>20</v>
      </c>
    </row>
    <row r="14" spans="1:5" ht="15" customHeight="1">
      <c r="A14" s="790" t="s">
        <v>304</v>
      </c>
      <c r="B14" s="270">
        <v>2</v>
      </c>
      <c r="C14" s="25" t="s">
        <v>21</v>
      </c>
    </row>
    <row r="15" spans="1:5" ht="15" customHeight="1">
      <c r="A15" s="790" t="s">
        <v>1058</v>
      </c>
      <c r="B15" s="270">
        <v>3</v>
      </c>
      <c r="C15" s="25" t="s">
        <v>23</v>
      </c>
    </row>
    <row r="16" spans="1:5" ht="15" customHeight="1">
      <c r="A16" s="790" t="s">
        <v>305</v>
      </c>
      <c r="B16" s="270">
        <v>2</v>
      </c>
      <c r="C16" s="25" t="s">
        <v>25</v>
      </c>
    </row>
    <row r="17" spans="1:3" ht="15" customHeight="1">
      <c r="A17" s="790" t="s">
        <v>1059</v>
      </c>
      <c r="B17" s="270">
        <v>13</v>
      </c>
      <c r="C17" s="25" t="s">
        <v>27</v>
      </c>
    </row>
    <row r="18" spans="1:3" ht="15" customHeight="1">
      <c r="A18" s="790" t="s">
        <v>1060</v>
      </c>
      <c r="B18" s="270">
        <v>5</v>
      </c>
      <c r="C18" s="25" t="s">
        <v>29</v>
      </c>
    </row>
    <row r="19" spans="1:3" ht="15" customHeight="1">
      <c r="A19" s="30" t="s">
        <v>30</v>
      </c>
      <c r="B19" s="269">
        <f>SUM(B20:B27)</f>
        <v>17</v>
      </c>
      <c r="C19" s="32" t="s">
        <v>31</v>
      </c>
    </row>
    <row r="20" spans="1:3" ht="15" customHeight="1">
      <c r="A20" s="40" t="s">
        <v>32</v>
      </c>
      <c r="B20" s="270">
        <v>3</v>
      </c>
      <c r="C20" s="33" t="s">
        <v>33</v>
      </c>
    </row>
    <row r="21" spans="1:3" ht="15" customHeight="1">
      <c r="A21" s="40" t="s">
        <v>34</v>
      </c>
      <c r="B21" s="270">
        <v>1</v>
      </c>
      <c r="C21" s="33" t="s">
        <v>35</v>
      </c>
    </row>
    <row r="22" spans="1:3" ht="15" customHeight="1">
      <c r="A22" s="40" t="s">
        <v>36</v>
      </c>
      <c r="B22" s="270">
        <v>1</v>
      </c>
      <c r="C22" s="33" t="s">
        <v>37</v>
      </c>
    </row>
    <row r="23" spans="1:3" ht="15" customHeight="1">
      <c r="A23" s="40" t="s">
        <v>38</v>
      </c>
      <c r="B23" s="270">
        <v>2</v>
      </c>
      <c r="C23" s="25" t="s">
        <v>39</v>
      </c>
    </row>
    <row r="24" spans="1:3" ht="15" customHeight="1">
      <c r="A24" s="40" t="s">
        <v>40</v>
      </c>
      <c r="B24" s="270">
        <v>0</v>
      </c>
      <c r="C24" s="33" t="s">
        <v>41</v>
      </c>
    </row>
    <row r="25" spans="1:3" ht="15" customHeight="1">
      <c r="A25" s="40" t="s">
        <v>42</v>
      </c>
      <c r="B25" s="270">
        <v>1</v>
      </c>
      <c r="C25" s="33" t="s">
        <v>43</v>
      </c>
    </row>
    <row r="26" spans="1:3" ht="15" customHeight="1">
      <c r="A26" s="40" t="s">
        <v>44</v>
      </c>
      <c r="B26" s="270">
        <v>8</v>
      </c>
      <c r="C26" s="33" t="s">
        <v>45</v>
      </c>
    </row>
    <row r="27" spans="1:3" ht="15" customHeight="1">
      <c r="A27" s="40" t="s">
        <v>46</v>
      </c>
      <c r="B27" s="270">
        <v>1</v>
      </c>
      <c r="C27" s="33" t="s">
        <v>47</v>
      </c>
    </row>
    <row r="28" spans="1:3" ht="15" customHeight="1">
      <c r="A28" s="19" t="s">
        <v>48</v>
      </c>
      <c r="B28" s="269">
        <f>SUM(B29:B37)</f>
        <v>43</v>
      </c>
      <c r="C28" s="21" t="s">
        <v>49</v>
      </c>
    </row>
    <row r="29" spans="1:3" ht="15" customHeight="1">
      <c r="A29" s="793" t="s">
        <v>310</v>
      </c>
      <c r="B29" s="270">
        <v>1</v>
      </c>
      <c r="C29" s="25" t="s">
        <v>50</v>
      </c>
    </row>
    <row r="30" spans="1:3" ht="15" customHeight="1">
      <c r="A30" s="36" t="s">
        <v>311</v>
      </c>
      <c r="B30" s="270">
        <v>3</v>
      </c>
      <c r="C30" s="25" t="s">
        <v>51</v>
      </c>
    </row>
    <row r="31" spans="1:3" ht="15" customHeight="1">
      <c r="A31" s="794" t="s">
        <v>312</v>
      </c>
      <c r="B31" s="270">
        <v>13</v>
      </c>
      <c r="C31" s="25" t="s">
        <v>52</v>
      </c>
    </row>
    <row r="32" spans="1:3" ht="15" customHeight="1">
      <c r="A32" s="40" t="s">
        <v>313</v>
      </c>
      <c r="B32" s="270">
        <v>3</v>
      </c>
      <c r="C32" s="25" t="s">
        <v>53</v>
      </c>
    </row>
    <row r="33" spans="1:3" ht="15" customHeight="1">
      <c r="A33" s="36" t="s">
        <v>309</v>
      </c>
      <c r="B33" s="270">
        <v>8</v>
      </c>
      <c r="C33" s="25" t="s">
        <v>54</v>
      </c>
    </row>
    <row r="34" spans="1:3" ht="15" customHeight="1">
      <c r="A34" s="795" t="s">
        <v>317</v>
      </c>
      <c r="B34" s="270">
        <v>2</v>
      </c>
      <c r="C34" s="25" t="s">
        <v>55</v>
      </c>
    </row>
    <row r="35" spans="1:3" ht="15" customHeight="1">
      <c r="A35" s="40" t="s">
        <v>314</v>
      </c>
      <c r="B35" s="270">
        <v>5</v>
      </c>
      <c r="C35" s="25" t="s">
        <v>57</v>
      </c>
    </row>
    <row r="36" spans="1:3" ht="15" customHeight="1">
      <c r="A36" s="40" t="s">
        <v>315</v>
      </c>
      <c r="B36" s="270">
        <v>3</v>
      </c>
      <c r="C36" s="25" t="s">
        <v>59</v>
      </c>
    </row>
    <row r="37" spans="1:3" ht="15" customHeight="1">
      <c r="A37" s="40" t="s">
        <v>316</v>
      </c>
      <c r="B37" s="270">
        <v>5</v>
      </c>
      <c r="C37" s="25" t="s">
        <v>61</v>
      </c>
    </row>
    <row r="38" spans="1:3" ht="15" customHeight="1">
      <c r="A38" s="37" t="s">
        <v>62</v>
      </c>
      <c r="B38" s="269">
        <f>SUM(B39:B45)</f>
        <v>76</v>
      </c>
      <c r="C38" s="21" t="s">
        <v>63</v>
      </c>
    </row>
    <row r="39" spans="1:3" ht="15" customHeight="1">
      <c r="A39" s="793" t="s">
        <v>64</v>
      </c>
      <c r="B39" s="270">
        <v>9</v>
      </c>
      <c r="C39" s="33" t="s">
        <v>65</v>
      </c>
    </row>
    <row r="40" spans="1:3" ht="15" customHeight="1">
      <c r="A40" s="793" t="s">
        <v>66</v>
      </c>
      <c r="B40" s="270">
        <v>2</v>
      </c>
      <c r="C40" s="25" t="s">
        <v>67</v>
      </c>
    </row>
    <row r="41" spans="1:3" ht="15" customHeight="1">
      <c r="A41" s="793" t="s">
        <v>68</v>
      </c>
      <c r="B41" s="270">
        <v>34</v>
      </c>
      <c r="C41" s="25" t="s">
        <v>69</v>
      </c>
    </row>
    <row r="42" spans="1:3" ht="15" customHeight="1">
      <c r="A42" s="793" t="s">
        <v>70</v>
      </c>
      <c r="B42" s="270">
        <v>7</v>
      </c>
      <c r="C42" s="25" t="s">
        <v>71</v>
      </c>
    </row>
    <row r="43" spans="1:3" ht="15" customHeight="1">
      <c r="A43" s="793" t="s">
        <v>72</v>
      </c>
      <c r="B43" s="270">
        <v>4</v>
      </c>
      <c r="C43" s="33" t="s">
        <v>73</v>
      </c>
    </row>
    <row r="44" spans="1:3" ht="15" customHeight="1">
      <c r="A44" s="793" t="s">
        <v>74</v>
      </c>
      <c r="B44" s="270">
        <v>3</v>
      </c>
      <c r="C44" s="33" t="s">
        <v>75</v>
      </c>
    </row>
    <row r="45" spans="1:3" ht="15" customHeight="1">
      <c r="A45" s="793" t="s">
        <v>76</v>
      </c>
      <c r="B45" s="270">
        <v>17</v>
      </c>
      <c r="C45" s="25" t="s">
        <v>77</v>
      </c>
    </row>
    <row r="46" spans="1:3" ht="15" customHeight="1">
      <c r="A46" s="39" t="s">
        <v>78</v>
      </c>
      <c r="B46" s="269">
        <f>SUM(B47:B51)</f>
        <v>16</v>
      </c>
      <c r="C46" s="21" t="s">
        <v>79</v>
      </c>
    </row>
    <row r="47" spans="1:3" ht="15" customHeight="1">
      <c r="A47" s="40" t="s">
        <v>80</v>
      </c>
      <c r="B47" s="270">
        <v>3</v>
      </c>
      <c r="C47" s="25" t="s">
        <v>81</v>
      </c>
    </row>
    <row r="48" spans="1:3" ht="15" customHeight="1">
      <c r="A48" s="793" t="s">
        <v>82</v>
      </c>
      <c r="B48" s="270">
        <v>6</v>
      </c>
      <c r="C48" s="25" t="s">
        <v>83</v>
      </c>
    </row>
    <row r="49" spans="1:3" ht="15" customHeight="1">
      <c r="A49" s="793" t="s">
        <v>84</v>
      </c>
      <c r="B49" s="270">
        <v>1</v>
      </c>
      <c r="C49" s="25" t="s">
        <v>85</v>
      </c>
    </row>
    <row r="50" spans="1:3" ht="15" customHeight="1">
      <c r="A50" s="793" t="s">
        <v>86</v>
      </c>
      <c r="B50" s="270">
        <v>3</v>
      </c>
      <c r="C50" s="25" t="s">
        <v>87</v>
      </c>
    </row>
    <row r="51" spans="1:3" ht="15" customHeight="1">
      <c r="A51" s="793" t="s">
        <v>88</v>
      </c>
      <c r="B51" s="270">
        <v>3</v>
      </c>
      <c r="C51" s="33" t="s">
        <v>89</v>
      </c>
    </row>
    <row r="52" spans="1:3" ht="15" customHeight="1">
      <c r="A52" s="58"/>
      <c r="B52" s="269"/>
      <c r="C52" s="97"/>
    </row>
    <row r="53" spans="1:3" ht="15" customHeight="1">
      <c r="A53" s="59"/>
      <c r="B53" s="269"/>
      <c r="C53" s="97"/>
    </row>
    <row r="54" spans="1:3" ht="15" customHeight="1">
      <c r="A54" s="62"/>
      <c r="B54" s="269"/>
      <c r="C54" s="97"/>
    </row>
    <row r="55" spans="1:3" ht="15" customHeight="1">
      <c r="A55" s="63"/>
      <c r="B55" s="269"/>
      <c r="C55" s="97"/>
    </row>
    <row r="56" spans="1:3" ht="15" customHeight="1">
      <c r="A56" s="96"/>
      <c r="B56" s="269"/>
      <c r="C56" s="97"/>
    </row>
    <row r="57" spans="1:3" ht="12.75" customHeight="1"/>
    <row r="58" spans="1:3" ht="12.75" customHeight="1"/>
    <row r="59" spans="1:3" ht="6.95" customHeight="1">
      <c r="A59" s="793"/>
      <c r="B59" s="793"/>
      <c r="C59" s="793"/>
    </row>
    <row r="60" spans="1:3" ht="12.75" customHeight="1">
      <c r="A60" s="793"/>
      <c r="B60" s="793"/>
      <c r="C60" s="793"/>
    </row>
    <row r="61" spans="1:3" ht="24.75" customHeight="1">
      <c r="A61" s="862" t="s">
        <v>2</v>
      </c>
      <c r="B61" s="863" t="s">
        <v>3</v>
      </c>
      <c r="C61" s="864" t="s">
        <v>188</v>
      </c>
    </row>
    <row r="62" spans="1:3" ht="12.75" customHeight="1"/>
    <row r="63" spans="1:3" ht="24.75" customHeight="1">
      <c r="A63" s="834" t="s">
        <v>1145</v>
      </c>
      <c r="B63" s="262"/>
      <c r="C63" s="836" t="s">
        <v>1147</v>
      </c>
    </row>
    <row r="64" spans="1:3" ht="18.75" customHeight="1">
      <c r="A64" s="835" t="s">
        <v>1149</v>
      </c>
      <c r="B64" s="262"/>
      <c r="C64" s="836" t="s">
        <v>1150</v>
      </c>
    </row>
    <row r="65" spans="1:3" ht="12.75" customHeight="1">
      <c r="A65" s="271"/>
      <c r="C65" s="272"/>
    </row>
    <row r="66" spans="1:3" ht="12.75" customHeight="1">
      <c r="A66" s="807">
        <v>2020</v>
      </c>
      <c r="B66" s="265" t="s">
        <v>337</v>
      </c>
      <c r="C66" s="13">
        <v>2020</v>
      </c>
    </row>
    <row r="67" spans="1:3">
      <c r="A67" s="86"/>
      <c r="B67" s="267" t="s">
        <v>338</v>
      </c>
      <c r="C67" s="86"/>
    </row>
    <row r="68" spans="1:3">
      <c r="A68" s="86"/>
      <c r="B68" s="268"/>
      <c r="C68" s="86"/>
    </row>
    <row r="69" spans="1:3" ht="14.25">
      <c r="A69" s="47" t="s">
        <v>90</v>
      </c>
      <c r="B69" s="273">
        <f>SUM(B70:B78)</f>
        <v>67</v>
      </c>
      <c r="C69" s="49" t="s">
        <v>91</v>
      </c>
    </row>
    <row r="70" spans="1:3" ht="15">
      <c r="A70" s="50" t="s">
        <v>92</v>
      </c>
      <c r="B70" s="274">
        <v>3</v>
      </c>
      <c r="C70" s="51" t="s">
        <v>93</v>
      </c>
    </row>
    <row r="71" spans="1:3" ht="15">
      <c r="A71" s="50" t="s">
        <v>94</v>
      </c>
      <c r="B71" s="274">
        <v>3</v>
      </c>
      <c r="C71" s="51" t="s">
        <v>95</v>
      </c>
    </row>
    <row r="72" spans="1:3" ht="15">
      <c r="A72" s="52" t="s">
        <v>96</v>
      </c>
      <c r="B72" s="274">
        <v>43</v>
      </c>
      <c r="C72" s="51" t="s">
        <v>97</v>
      </c>
    </row>
    <row r="73" spans="1:3" ht="15">
      <c r="A73" s="50" t="s">
        <v>98</v>
      </c>
      <c r="B73" s="274">
        <v>6</v>
      </c>
      <c r="C73" s="51" t="s">
        <v>99</v>
      </c>
    </row>
    <row r="74" spans="1:3" ht="15">
      <c r="A74" s="50" t="s">
        <v>100</v>
      </c>
      <c r="B74" s="274">
        <v>1</v>
      </c>
      <c r="C74" s="51" t="s">
        <v>101</v>
      </c>
    </row>
    <row r="75" spans="1:3" ht="15">
      <c r="A75" s="50" t="s">
        <v>102</v>
      </c>
      <c r="B75" s="274">
        <v>5</v>
      </c>
      <c r="C75" s="51" t="s">
        <v>103</v>
      </c>
    </row>
    <row r="76" spans="1:3" ht="15">
      <c r="A76" s="50" t="s">
        <v>104</v>
      </c>
      <c r="B76" s="274">
        <v>2</v>
      </c>
      <c r="C76" s="51" t="s">
        <v>105</v>
      </c>
    </row>
    <row r="77" spans="1:3" ht="15">
      <c r="A77" s="50" t="s">
        <v>106</v>
      </c>
      <c r="B77" s="274">
        <v>2</v>
      </c>
      <c r="C77" s="51" t="s">
        <v>107</v>
      </c>
    </row>
    <row r="78" spans="1:3" ht="15">
      <c r="A78" s="50" t="s">
        <v>108</v>
      </c>
      <c r="B78" s="274">
        <v>2</v>
      </c>
      <c r="C78" s="51" t="s">
        <v>109</v>
      </c>
    </row>
    <row r="79" spans="1:3" ht="14.25">
      <c r="A79" s="53" t="s">
        <v>110</v>
      </c>
      <c r="B79" s="273">
        <f>SUM(B80:B87)</f>
        <v>26</v>
      </c>
      <c r="C79" s="54" t="s">
        <v>111</v>
      </c>
    </row>
    <row r="80" spans="1:3" ht="15">
      <c r="A80" s="50" t="s">
        <v>112</v>
      </c>
      <c r="B80" s="274">
        <v>4</v>
      </c>
      <c r="C80" s="51" t="s">
        <v>113</v>
      </c>
    </row>
    <row r="81" spans="1:3" ht="15">
      <c r="A81" s="50" t="s">
        <v>114</v>
      </c>
      <c r="B81" s="274">
        <v>1</v>
      </c>
      <c r="C81" s="51" t="s">
        <v>115</v>
      </c>
    </row>
    <row r="82" spans="1:3" ht="15">
      <c r="A82" s="50" t="s">
        <v>116</v>
      </c>
      <c r="B82" s="274">
        <v>2</v>
      </c>
      <c r="C82" s="51" t="s">
        <v>117</v>
      </c>
    </row>
    <row r="83" spans="1:3" ht="15">
      <c r="A83" s="50" t="s">
        <v>118</v>
      </c>
      <c r="B83" s="274">
        <v>1</v>
      </c>
      <c r="C83" s="51" t="s">
        <v>119</v>
      </c>
    </row>
    <row r="84" spans="1:3" ht="15">
      <c r="A84" s="50" t="s">
        <v>120</v>
      </c>
      <c r="B84" s="274">
        <v>12</v>
      </c>
      <c r="C84" s="51" t="s">
        <v>121</v>
      </c>
    </row>
    <row r="85" spans="1:3" ht="15">
      <c r="A85" s="50" t="s">
        <v>122</v>
      </c>
      <c r="B85" s="274">
        <v>2</v>
      </c>
      <c r="C85" s="51" t="s">
        <v>123</v>
      </c>
    </row>
    <row r="86" spans="1:3" ht="15">
      <c r="A86" s="50" t="s">
        <v>124</v>
      </c>
      <c r="B86" s="274">
        <v>3</v>
      </c>
      <c r="C86" s="51" t="s">
        <v>1094</v>
      </c>
    </row>
    <row r="87" spans="1:3" ht="15">
      <c r="A87" s="50" t="s">
        <v>126</v>
      </c>
      <c r="B87" s="274">
        <v>1</v>
      </c>
      <c r="C87" s="51" t="s">
        <v>127</v>
      </c>
    </row>
    <row r="88" spans="1:3" ht="14.25">
      <c r="A88" s="55" t="s">
        <v>128</v>
      </c>
      <c r="B88" s="273">
        <f>SUM(B89:B93)</f>
        <v>12</v>
      </c>
      <c r="C88" s="56" t="s">
        <v>129</v>
      </c>
    </row>
    <row r="89" spans="1:3" ht="15">
      <c r="A89" s="50" t="s">
        <v>130</v>
      </c>
      <c r="B89" s="274">
        <v>3</v>
      </c>
      <c r="C89" s="51" t="s">
        <v>131</v>
      </c>
    </row>
    <row r="90" spans="1:3" ht="15">
      <c r="A90" s="50" t="s">
        <v>132</v>
      </c>
      <c r="B90" s="274">
        <v>1</v>
      </c>
      <c r="C90" s="51" t="s">
        <v>133</v>
      </c>
    </row>
    <row r="91" spans="1:3" ht="15">
      <c r="A91" s="50" t="s">
        <v>134</v>
      </c>
      <c r="B91" s="274">
        <v>6</v>
      </c>
      <c r="C91" s="51" t="s">
        <v>135</v>
      </c>
    </row>
    <row r="92" spans="1:3" ht="15">
      <c r="A92" s="50" t="s">
        <v>136</v>
      </c>
      <c r="B92" s="274">
        <v>1</v>
      </c>
      <c r="C92" s="51" t="s">
        <v>137</v>
      </c>
    </row>
    <row r="93" spans="1:3" ht="15">
      <c r="A93" s="50" t="s">
        <v>138</v>
      </c>
      <c r="B93" s="274">
        <v>1</v>
      </c>
      <c r="C93" s="51" t="s">
        <v>139</v>
      </c>
    </row>
    <row r="94" spans="1:3" ht="14.25">
      <c r="A94" s="53" t="s">
        <v>140</v>
      </c>
      <c r="B94" s="273">
        <f>SUM(B95:B100)</f>
        <v>17</v>
      </c>
      <c r="C94" s="57" t="s">
        <v>141</v>
      </c>
    </row>
    <row r="95" spans="1:3" ht="15">
      <c r="A95" s="50" t="s">
        <v>142</v>
      </c>
      <c r="B95" s="274">
        <v>6</v>
      </c>
      <c r="C95" s="51" t="s">
        <v>143</v>
      </c>
    </row>
    <row r="96" spans="1:3" ht="15">
      <c r="A96" s="50" t="s">
        <v>144</v>
      </c>
      <c r="B96" s="274">
        <v>1</v>
      </c>
      <c r="C96" s="51" t="s">
        <v>145</v>
      </c>
    </row>
    <row r="97" spans="1:3" ht="15">
      <c r="A97" s="50" t="s">
        <v>146</v>
      </c>
      <c r="B97" s="274">
        <v>3</v>
      </c>
      <c r="C97" s="51" t="s">
        <v>1095</v>
      </c>
    </row>
    <row r="98" spans="1:3" ht="15">
      <c r="A98" s="50" t="s">
        <v>148</v>
      </c>
      <c r="B98" s="274">
        <v>2</v>
      </c>
      <c r="C98" s="51" t="s">
        <v>149</v>
      </c>
    </row>
    <row r="99" spans="1:3" ht="15">
      <c r="A99" s="50" t="s">
        <v>150</v>
      </c>
      <c r="B99" s="274">
        <v>1</v>
      </c>
      <c r="C99" s="51" t="s">
        <v>151</v>
      </c>
    </row>
    <row r="100" spans="1:3" ht="15">
      <c r="A100" s="50" t="s">
        <v>152</v>
      </c>
      <c r="B100" s="274">
        <v>4</v>
      </c>
      <c r="C100" s="51" t="s">
        <v>153</v>
      </c>
    </row>
    <row r="101" spans="1:3" ht="14.25">
      <c r="A101" s="58" t="s">
        <v>154</v>
      </c>
      <c r="B101" s="273">
        <f>SUM(B102:B105)</f>
        <v>7</v>
      </c>
      <c r="C101" s="54" t="s">
        <v>155</v>
      </c>
    </row>
    <row r="102" spans="1:3" ht="15">
      <c r="A102" s="50" t="s">
        <v>156</v>
      </c>
      <c r="B102" s="274">
        <v>1</v>
      </c>
      <c r="C102" s="51" t="s">
        <v>157</v>
      </c>
    </row>
    <row r="103" spans="1:3" ht="15">
      <c r="A103" s="50" t="s">
        <v>158</v>
      </c>
      <c r="B103" s="274">
        <v>1</v>
      </c>
      <c r="C103" s="51" t="s">
        <v>159</v>
      </c>
    </row>
    <row r="104" spans="1:3" ht="15">
      <c r="A104" s="50" t="s">
        <v>160</v>
      </c>
      <c r="B104" s="274">
        <v>1</v>
      </c>
      <c r="C104" s="51" t="s">
        <v>161</v>
      </c>
    </row>
    <row r="105" spans="1:3" ht="15">
      <c r="A105" s="50" t="s">
        <v>162</v>
      </c>
      <c r="B105" s="274">
        <v>4</v>
      </c>
      <c r="C105" s="51" t="s">
        <v>163</v>
      </c>
    </row>
    <row r="106" spans="1:3" ht="14.25">
      <c r="A106" s="47" t="s">
        <v>164</v>
      </c>
      <c r="B106" s="273">
        <f>SUM(B107:B110)</f>
        <v>4</v>
      </c>
      <c r="C106" s="54" t="s">
        <v>165</v>
      </c>
    </row>
    <row r="107" spans="1:3" ht="15">
      <c r="A107" s="50" t="s">
        <v>166</v>
      </c>
      <c r="B107" s="274">
        <v>0</v>
      </c>
      <c r="C107" s="51" t="s">
        <v>167</v>
      </c>
    </row>
    <row r="108" spans="1:3" ht="15">
      <c r="A108" s="50" t="s">
        <v>168</v>
      </c>
      <c r="B108" s="274">
        <v>0</v>
      </c>
      <c r="C108" s="51" t="s">
        <v>169</v>
      </c>
    </row>
    <row r="109" spans="1:3" ht="15">
      <c r="A109" s="50" t="s">
        <v>170</v>
      </c>
      <c r="B109" s="274">
        <v>4</v>
      </c>
      <c r="C109" s="51" t="s">
        <v>171</v>
      </c>
    </row>
    <row r="110" spans="1:3" ht="15">
      <c r="A110" s="50" t="s">
        <v>172</v>
      </c>
      <c r="B110" s="274">
        <v>0</v>
      </c>
      <c r="C110" s="51" t="s">
        <v>173</v>
      </c>
    </row>
    <row r="111" spans="1:3" ht="14.25">
      <c r="A111" s="58" t="s">
        <v>174</v>
      </c>
      <c r="B111" s="273">
        <f>SUM(B112:B113)</f>
        <v>5</v>
      </c>
      <c r="C111" s="54" t="s">
        <v>175</v>
      </c>
    </row>
    <row r="112" spans="1:3" ht="15">
      <c r="A112" s="59" t="s">
        <v>176</v>
      </c>
      <c r="B112" s="274">
        <v>0</v>
      </c>
      <c r="C112" s="60" t="s">
        <v>177</v>
      </c>
    </row>
    <row r="113" spans="1:3" ht="15">
      <c r="A113" s="62" t="s">
        <v>178</v>
      </c>
      <c r="B113" s="274">
        <v>5</v>
      </c>
      <c r="C113" s="60" t="s">
        <v>179</v>
      </c>
    </row>
    <row r="114" spans="1:3" ht="14.25">
      <c r="A114" s="63" t="s">
        <v>180</v>
      </c>
      <c r="B114" s="273">
        <f>B111+B106+B101+B94+B88+B79+B69+'8'!B10+'8'!B19+'8'!B28+'8'!B38+'8'!B46</f>
        <v>323</v>
      </c>
      <c r="C114" s="64" t="s">
        <v>181</v>
      </c>
    </row>
    <row r="115" spans="1:3" ht="14.25">
      <c r="A115" s="275"/>
      <c r="B115" s="276"/>
      <c r="C115" s="277"/>
    </row>
    <row r="116" spans="1:3" ht="14.25">
      <c r="A116" s="275"/>
      <c r="B116" s="276"/>
      <c r="C116" s="277"/>
    </row>
    <row r="117" spans="1:3">
      <c r="A117" s="278"/>
      <c r="C117" s="279"/>
    </row>
    <row r="118" spans="1:3">
      <c r="A118" s="119" t="s">
        <v>329</v>
      </c>
      <c r="B118" s="215"/>
      <c r="C118" s="13" t="s">
        <v>330</v>
      </c>
    </row>
    <row r="119" spans="1:3">
      <c r="C119" s="280"/>
    </row>
    <row r="120" spans="1:3" ht="14.25">
      <c r="A120" s="924"/>
      <c r="B120" s="924"/>
      <c r="C120" s="924"/>
    </row>
  </sheetData>
  <mergeCells count="1">
    <mergeCell ref="A120:C120"/>
  </mergeCells>
  <pageMargins left="0.78740157480314965" right="0.59055118110236227" top="1.1811023622047245" bottom="1.1811023622047245" header="0.51181102362204722" footer="0.51181102362204722"/>
  <pageSetup paperSize="9" scale="77" orientation="portrait" r:id="rId1"/>
  <headerFooter alignWithMargins="0"/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24</vt:i4>
      </vt:variant>
      <vt:variant>
        <vt:lpstr>Plages nommées</vt:lpstr>
      </vt:variant>
      <vt:variant>
        <vt:i4>14</vt:i4>
      </vt:variant>
    </vt:vector>
  </HeadingPairs>
  <TitlesOfParts>
    <vt:vector size="38" baseType="lpstr">
      <vt:lpstr>PG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'10'!Impres_titres_MI</vt:lpstr>
      <vt:lpstr>'11'!Impres_titres_MI</vt:lpstr>
      <vt:lpstr>'12'!Zone_d_impression</vt:lpstr>
      <vt:lpstr>'13'!Zone_d_impression</vt:lpstr>
      <vt:lpstr>'14'!Zone_d_impression</vt:lpstr>
      <vt:lpstr>'15'!Zone_d_impression</vt:lpstr>
      <vt:lpstr>'16'!Zone_d_impression</vt:lpstr>
      <vt:lpstr>'19'!Zone_d_impression</vt:lpstr>
      <vt:lpstr>'23'!Zone_d_impression</vt:lpstr>
      <vt:lpstr>'4'!Zone_d_impression</vt:lpstr>
      <vt:lpstr>'8'!Zone_d_impression</vt:lpstr>
      <vt:lpstr>'9'!Zone_d_impression</vt:lpstr>
      <vt:lpstr>'10'!Zone_impres_MI</vt:lpstr>
      <vt:lpstr>'11'!Zone_impres_MI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soumachtaq</dc:creator>
  <cp:lastModifiedBy>naghachoui</cp:lastModifiedBy>
  <cp:lastPrinted>2023-03-23T13:18:36Z</cp:lastPrinted>
  <dcterms:created xsi:type="dcterms:W3CDTF">2020-03-09T12:42:48Z</dcterms:created>
  <dcterms:modified xsi:type="dcterms:W3CDTF">2023-03-23T13:18:45Z</dcterms:modified>
</cp:coreProperties>
</file>